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HP\Desktop\urad\projekty\2020_kulturna_miestnost\VO_vyzva\vyzva_zverejnena_9_6_2020\na_WEB\"/>
    </mc:Choice>
  </mc:AlternateContent>
  <xr:revisionPtr revIDLastSave="0" documentId="13_ncr:1_{33AFA983-7206-4C1D-9663-13669F0EE00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kapitulácia stavby" sheetId="1" r:id="rId1"/>
    <sheet name="01 - Architektonicko stav..." sheetId="2" r:id="rId2"/>
  </sheets>
  <definedNames>
    <definedName name="_xlnm._FilterDatabase" localSheetId="1" hidden="1">'01 - Architektonicko stav...'!$C$126:$K$171</definedName>
    <definedName name="_xlnm.Print_Titles" localSheetId="1">'01 - Architektonicko stav...'!$126:$126</definedName>
    <definedName name="_xlnm.Print_Titles" localSheetId="0">'Rekapitulácia stavby'!$92:$92</definedName>
    <definedName name="_xlnm.Print_Area" localSheetId="1">'01 - Architektonicko stav...'!$C$4:$J$76,'01 - Architektonicko stav...'!$C$82:$J$108,'01 - Architektonicko stav...'!$C$114:$K$171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T143" i="2" s="1"/>
  <c r="R144" i="2"/>
  <c r="R143" i="2" s="1"/>
  <c r="P144" i="2"/>
  <c r="P143" i="2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92" i="2"/>
  <c r="J23" i="2"/>
  <c r="J18" i="2"/>
  <c r="E18" i="2"/>
  <c r="F124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66" i="2"/>
  <c r="BK165" i="2"/>
  <c r="J162" i="2"/>
  <c r="J155" i="2"/>
  <c r="J154" i="2"/>
  <c r="BK152" i="2"/>
  <c r="BK148" i="2"/>
  <c r="BK147" i="2"/>
  <c r="J141" i="2"/>
  <c r="BK139" i="2"/>
  <c r="BK138" i="2"/>
  <c r="BK136" i="2"/>
  <c r="J133" i="2"/>
  <c r="BK132" i="2"/>
  <c r="J171" i="2"/>
  <c r="BK168" i="2"/>
  <c r="BK166" i="2"/>
  <c r="BK163" i="2"/>
  <c r="BK162" i="2"/>
  <c r="BK160" i="2"/>
  <c r="J157" i="2"/>
  <c r="BK156" i="2"/>
  <c r="BK155" i="2"/>
  <c r="J153" i="2"/>
  <c r="J152" i="2"/>
  <c r="BK151" i="2"/>
  <c r="J148" i="2"/>
  <c r="J147" i="2"/>
  <c r="J144" i="2"/>
  <c r="J140" i="2"/>
  <c r="BK137" i="2"/>
  <c r="J136" i="2"/>
  <c r="J135" i="2"/>
  <c r="BK133" i="2"/>
  <c r="J131" i="2"/>
  <c r="J130" i="2"/>
  <c r="AS94" i="1"/>
  <c r="BK170" i="2"/>
  <c r="J168" i="2"/>
  <c r="J167" i="2"/>
  <c r="J165" i="2"/>
  <c r="J163" i="2"/>
  <c r="BK159" i="2"/>
  <c r="J156" i="2"/>
  <c r="BK154" i="2"/>
  <c r="BK153" i="2"/>
  <c r="J151" i="2"/>
  <c r="J150" i="2"/>
  <c r="BK144" i="2"/>
  <c r="J142" i="2"/>
  <c r="BK141" i="2"/>
  <c r="J138" i="2"/>
  <c r="J132" i="2"/>
  <c r="BK171" i="2"/>
  <c r="J170" i="2"/>
  <c r="BK167" i="2"/>
  <c r="J160" i="2"/>
  <c r="J159" i="2"/>
  <c r="BK157" i="2"/>
  <c r="BK150" i="2"/>
  <c r="BK142" i="2"/>
  <c r="BK140" i="2"/>
  <c r="J139" i="2"/>
  <c r="J137" i="2"/>
  <c r="BK135" i="2"/>
  <c r="BK131" i="2"/>
  <c r="BK130" i="2"/>
  <c r="R129" i="2" l="1"/>
  <c r="R128" i="2"/>
  <c r="R134" i="2"/>
  <c r="BK149" i="2"/>
  <c r="J149" i="2" s="1"/>
  <c r="J103" i="2" s="1"/>
  <c r="T149" i="2"/>
  <c r="R158" i="2"/>
  <c r="P164" i="2"/>
  <c r="T129" i="2"/>
  <c r="T128" i="2" s="1"/>
  <c r="T134" i="2"/>
  <c r="R146" i="2"/>
  <c r="R149" i="2"/>
  <c r="BK161" i="2"/>
  <c r="J161" i="2"/>
  <c r="J105" i="2" s="1"/>
  <c r="BK164" i="2"/>
  <c r="J164" i="2" s="1"/>
  <c r="J106" i="2" s="1"/>
  <c r="R164" i="2"/>
  <c r="P169" i="2"/>
  <c r="BK129" i="2"/>
  <c r="BK134" i="2"/>
  <c r="J134" i="2" s="1"/>
  <c r="J99" i="2" s="1"/>
  <c r="P146" i="2"/>
  <c r="T146" i="2"/>
  <c r="BK158" i="2"/>
  <c r="J158" i="2"/>
  <c r="J104" i="2" s="1"/>
  <c r="T158" i="2"/>
  <c r="R161" i="2"/>
  <c r="BK169" i="2"/>
  <c r="J169" i="2" s="1"/>
  <c r="J107" i="2" s="1"/>
  <c r="R169" i="2"/>
  <c r="P129" i="2"/>
  <c r="P128" i="2" s="1"/>
  <c r="P134" i="2"/>
  <c r="BK146" i="2"/>
  <c r="J146" i="2"/>
  <c r="J102" i="2" s="1"/>
  <c r="P149" i="2"/>
  <c r="P158" i="2"/>
  <c r="P161" i="2"/>
  <c r="T161" i="2"/>
  <c r="T164" i="2"/>
  <c r="T169" i="2"/>
  <c r="F92" i="2"/>
  <c r="J121" i="2"/>
  <c r="BF136" i="2"/>
  <c r="BF144" i="2"/>
  <c r="BF151" i="2"/>
  <c r="BF155" i="2"/>
  <c r="BF156" i="2"/>
  <c r="BF157" i="2"/>
  <c r="BF159" i="2"/>
  <c r="BF171" i="2"/>
  <c r="BK143" i="2"/>
  <c r="J143" i="2" s="1"/>
  <c r="J100" i="2" s="1"/>
  <c r="J124" i="2"/>
  <c r="BF131" i="2"/>
  <c r="BF137" i="2"/>
  <c r="BF148" i="2"/>
  <c r="BF150" i="2"/>
  <c r="BF162" i="2"/>
  <c r="BF163" i="2"/>
  <c r="BF166" i="2"/>
  <c r="BF168" i="2"/>
  <c r="E117" i="2"/>
  <c r="BF130" i="2"/>
  <c r="BF133" i="2"/>
  <c r="BF135" i="2"/>
  <c r="BF138" i="2"/>
  <c r="BF139" i="2"/>
  <c r="BF142" i="2"/>
  <c r="BF152" i="2"/>
  <c r="BF154" i="2"/>
  <c r="BF167" i="2"/>
  <c r="BF170" i="2"/>
  <c r="BF132" i="2"/>
  <c r="BF140" i="2"/>
  <c r="BF141" i="2"/>
  <c r="BF147" i="2"/>
  <c r="BF153" i="2"/>
  <c r="BF160" i="2"/>
  <c r="BF165" i="2"/>
  <c r="F35" i="2"/>
  <c r="BB95" i="1" s="1"/>
  <c r="BB94" i="1" s="1"/>
  <c r="W31" i="1" s="1"/>
  <c r="F37" i="2"/>
  <c r="BD95" i="1" s="1"/>
  <c r="BD94" i="1" s="1"/>
  <c r="W33" i="1" s="1"/>
  <c r="J33" i="2"/>
  <c r="AV95" i="1" s="1"/>
  <c r="F33" i="2"/>
  <c r="AZ95" i="1" s="1"/>
  <c r="AZ94" i="1" s="1"/>
  <c r="AV94" i="1" s="1"/>
  <c r="AK29" i="1" s="1"/>
  <c r="F36" i="2"/>
  <c r="BC95" i="1"/>
  <c r="BC94" i="1" s="1"/>
  <c r="W32" i="1" s="1"/>
  <c r="T145" i="2" l="1"/>
  <c r="T127" i="2"/>
  <c r="R145" i="2"/>
  <c r="P145" i="2"/>
  <c r="P127" i="2" s="1"/>
  <c r="AU95" i="1" s="1"/>
  <c r="AU94" i="1" s="1"/>
  <c r="BK128" i="2"/>
  <c r="J128" i="2"/>
  <c r="J97" i="2" s="1"/>
  <c r="R127" i="2"/>
  <c r="BK145" i="2"/>
  <c r="J145" i="2"/>
  <c r="J101" i="2" s="1"/>
  <c r="J129" i="2"/>
  <c r="J98" i="2" s="1"/>
  <c r="AY94" i="1"/>
  <c r="AX94" i="1"/>
  <c r="F34" i="2"/>
  <c r="BA95" i="1" s="1"/>
  <c r="BA94" i="1" s="1"/>
  <c r="W30" i="1" s="1"/>
  <c r="W29" i="1"/>
  <c r="J34" i="2"/>
  <c r="AW95" i="1"/>
  <c r="AT95" i="1" s="1"/>
  <c r="BK127" i="2" l="1"/>
  <c r="J127" i="2"/>
  <c r="J30" i="2" s="1"/>
  <c r="AG95" i="1" s="1"/>
  <c r="AG94" i="1" s="1"/>
  <c r="AK26" i="1" s="1"/>
  <c r="AW94" i="1"/>
  <c r="AK30" i="1"/>
  <c r="AN95" i="1" l="1"/>
  <c r="J39" i="2"/>
  <c r="J96" i="2"/>
  <c r="AK35" i="1"/>
  <c r="AT94" i="1"/>
  <c r="AN94" i="1" l="1"/>
</calcChain>
</file>

<file path=xl/sharedStrings.xml><?xml version="1.0" encoding="utf-8"?>
<sst xmlns="http://schemas.openxmlformats.org/spreadsheetml/2006/main" count="795" uniqueCount="273">
  <si>
    <t>Export Komplet</t>
  </si>
  <si>
    <t/>
  </si>
  <si>
    <t>2.0</t>
  </si>
  <si>
    <t>False</t>
  </si>
  <si>
    <t>{4223b197-93df-43be-8a8d-1d2ea2712b31}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</si>
  <si>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</si>
  <si>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</si>
  <si>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</si>
  <si>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</si>
  <si>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</si>
  <si>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</si>
  <si>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</si>
  <si>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2019-112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</si>
  <si>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</si>
  <si>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</si>
  <si>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</si>
  <si>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</si>
  <si>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</si>
  <si>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OBECNY ÚRAD NEDOĚRY-BREZANY </t>
  </si>
  <si>
    <t>Dátum:</t>
  </si>
  <si>
    <t>28. 4. 2020</t>
  </si>
  <si>
    <t>Objednávateľ:</t>
  </si>
  <si>
    <t>IČO:</t>
  </si>
  <si>
    <t>IČ DPH:</t>
  </si>
  <si>
    <t>Zhotoviteľ:</t>
  </si>
  <si>
    <t>Vyplň údaj</t>
  </si>
  <si>
    <t>Projektant:</t>
  </si>
  <si>
    <t xml:space="preserve">Ing. Michal Hromada 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</si>
  <si>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</si>
  <si>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</si>
  <si>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</si>
  <si>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</si>
  <si>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</si>
  <si>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</si>
  <si>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</si>
  <si>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</si>
  <si>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</si>
  <si>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</si>
  <si>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</si>
  <si>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</si>
  <si>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</si>
  <si>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</si>
  <si>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</si>
  <si>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</si>
  <si>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</si>
  <si>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</si>
  <si>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</si>
  <si>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</si>
  <si>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</si>
  <si>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</si>
  <si>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</si>
  <si>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</si>
  <si>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</si>
  <si>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</si>
  <si>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</si>
  <si>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</si>
  <si>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</si>
  <si>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</si>
  <si>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</si>
  <si>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</si>
  <si>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</si>
  <si>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</si>
  <si>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</si>
  <si>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</si>
  <si>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</si>
  <si>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</si>
  <si>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</si>
  <si>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</si>
  <si>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</si>
  <si>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</si>
  <si>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</si>
  <si>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</si>
  <si>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</si>
  <si>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</si>
  <si>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</si>
  <si>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</si>
  <si>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</si>
  <si>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</si>
  <si>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</si>
  <si>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Architektonicko stavebné riešenie </t>
  </si>
  <si>
    <t>STA</t>
  </si>
  <si>
    <t>1</t>
  </si>
  <si>
    <t>{21dad178-1f86-4954-8e6c-ec35541d5a0d}</t>
  </si>
  <si>
    <t>KRYCÍ LIST ROZPOČTU</t>
  </si>
  <si>
    <t>Objekt:</t>
  </si>
  <si>
    <t xml:space="preserve">01 - Architektonicko stavebné riešenie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</si>
  <si>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</si>
  <si>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</si>
  <si>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</si>
  <si>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</si>
  <si>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</si>
  <si>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</si>
  <si>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</si>
  <si>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</si>
  <si>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</si>
  <si>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</si>
  <si>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</si>
  <si>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766 - Konštrukcie stolárske</t>
  </si>
  <si>
    <t xml:space="preserve">    776 - Podlahy povlakové</t>
  </si>
  <si>
    <t xml:space="preserve">    777 - Podlahy syntetické</t>
  </si>
  <si>
    <t xml:space="preserve">    784 - Maľby</t>
  </si>
  <si>
    <t xml:space="preserve">    785 - Tapetovanie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</si>
  <si>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</si>
  <si>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</si>
  <si>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</si>
  <si>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</si>
  <si>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</si>
  <si>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</si>
  <si>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</si>
  <si>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</si>
  <si>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</si>
  <si>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</si>
  <si>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</si>
  <si>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</si>
  <si>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</si>
  <si>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</si>
  <si>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</si>
  <si>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</si>
  <si>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</si>
  <si>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</si>
  <si>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</t>
  </si>
  <si>
    <t>Zakrývanie výplní vnútorných okenných otvorov, predmetov a konštrukcií</t>
  </si>
  <si>
    <t>m2</t>
  </si>
  <si>
    <t>4</t>
  </si>
  <si>
    <t>2</t>
  </si>
  <si>
    <t>2052811578</t>
  </si>
  <si>
    <t>612460122</t>
  </si>
  <si>
    <t>Príprava vnútorného podkladu stien penetráciou hĺbkovou</t>
  </si>
  <si>
    <t>870804292</t>
  </si>
  <si>
    <t>3</t>
  </si>
  <si>
    <t>612460221</t>
  </si>
  <si>
    <t>Vnútorná omietka stien vápenná štuková (jemná), hr. 3 mm</t>
  </si>
  <si>
    <t>1599551220</t>
  </si>
  <si>
    <t>612481119.S</t>
  </si>
  <si>
    <t>Potiahnutie vnútorných stien sklotextílnou mriežkou s celoplošným prilepením</t>
  </si>
  <si>
    <t>569784648</t>
  </si>
  <si>
    <t>9</t>
  </si>
  <si>
    <t>Ostatné konštrukcie a práce-búranie</t>
  </si>
  <si>
    <t>5</t>
  </si>
  <si>
    <t>941955001</t>
  </si>
  <si>
    <t>Lešenie ľahké pracovné pomocné, s výškou lešeňovej podlahy do 1,20 m</t>
  </si>
  <si>
    <t>563942484</t>
  </si>
  <si>
    <t>952901111</t>
  </si>
  <si>
    <t>Vyčistenie budov pri výške podlaží do 4m</t>
  </si>
  <si>
    <t>-1007947129</t>
  </si>
  <si>
    <t>7</t>
  </si>
  <si>
    <t>968061125</t>
  </si>
  <si>
    <t>Vyvesenie dreveného dverného krídla do suti plochy do 2 m2, -0,02400t</t>
  </si>
  <si>
    <t>ks</t>
  </si>
  <si>
    <t>175573653</t>
  </si>
  <si>
    <t>8</t>
  </si>
  <si>
    <t>979011111</t>
  </si>
  <si>
    <t>Zvislá doprava sutiny a vybúraných hmôt za prvé podlažie nad alebo pod základným podlažím</t>
  </si>
  <si>
    <t>t</t>
  </si>
  <si>
    <t>-1179726323</t>
  </si>
  <si>
    <t>979081111</t>
  </si>
  <si>
    <t>Odvoz sutiny a vybúraných hmôt na skládku do 1 km</t>
  </si>
  <si>
    <t>1619276133</t>
  </si>
  <si>
    <t>10</t>
  </si>
  <si>
    <t>979081121</t>
  </si>
  <si>
    <t>Odvoz sutiny a vybúraných hmôt na skládku za každý ďalší 1 km</t>
  </si>
  <si>
    <t>-1473055130</t>
  </si>
  <si>
    <t>11</t>
  </si>
  <si>
    <t>979082111</t>
  </si>
  <si>
    <t>Vnútrostavenisková doprava sutiny a vybúraných hmôt do 10 m</t>
  </si>
  <si>
    <t>752712891</t>
  </si>
  <si>
    <t>12</t>
  </si>
  <si>
    <t>979089612</t>
  </si>
  <si>
    <t>Poplatok za skladovanie - iné odpady zo stavieb a demolácií (17 09), ostatné</t>
  </si>
  <si>
    <t>-927048631</t>
  </si>
  <si>
    <t>99</t>
  </si>
  <si>
    <t>Presun hmôt HSV</t>
  </si>
  <si>
    <t>13</t>
  </si>
  <si>
    <t>999281111</t>
  </si>
  <si>
    <t>Presun hmôt pre opravy a údržbu objektov vrátane vonkajších plášťov výšky do 25 m</t>
  </si>
  <si>
    <t>2105174003</t>
  </si>
  <si>
    <t>PSV</t>
  </si>
  <si>
    <t>Práce a dodávky PSV</t>
  </si>
  <si>
    <t>763</t>
  </si>
  <si>
    <t>Konštrukcie - drevostavby</t>
  </si>
  <si>
    <t>14</t>
  </si>
  <si>
    <t>763138221</t>
  </si>
  <si>
    <t>Podhľad SDK Rigips RF 12.5 mm závesný, dvojúrovňová oceľová podkonštrukcia CD</t>
  </si>
  <si>
    <t>16</t>
  </si>
  <si>
    <t>1384378677</t>
  </si>
  <si>
    <t>15</t>
  </si>
  <si>
    <t>998763201</t>
  </si>
  <si>
    <t>Presun hmôt pre drevostavby v objektoch výšky do 12 m</t>
  </si>
  <si>
    <t>%</t>
  </si>
  <si>
    <t>1202953262</t>
  </si>
  <si>
    <t>766</t>
  </si>
  <si>
    <t>Konštrukcie stolárske</t>
  </si>
  <si>
    <t>766411811</t>
  </si>
  <si>
    <t>Demontáž obloženia stien panelmi, veľ. do 1,5 m2,  -0,02465t</t>
  </si>
  <si>
    <t>-815537725</t>
  </si>
  <si>
    <t>17</t>
  </si>
  <si>
    <t>766621267</t>
  </si>
  <si>
    <t xml:space="preserve">Montáž okien  podávacích </t>
  </si>
  <si>
    <t>m</t>
  </si>
  <si>
    <t>94102904</t>
  </si>
  <si>
    <t>18</t>
  </si>
  <si>
    <t>M</t>
  </si>
  <si>
    <t>61111001PC</t>
  </si>
  <si>
    <t xml:space="preserve"> Podávacie okná do kuchyne plastové  1760 x 1465mm </t>
  </si>
  <si>
    <t>32</t>
  </si>
  <si>
    <t>1904631261</t>
  </si>
  <si>
    <t>19</t>
  </si>
  <si>
    <t>61111001PC1</t>
  </si>
  <si>
    <t xml:space="preserve"> Podávacie okná do kuchyne  plastové 880 x 1465mm </t>
  </si>
  <si>
    <t>-1668857302</t>
  </si>
  <si>
    <t>766662112</t>
  </si>
  <si>
    <t>Montáž dverového krídla otočného jednokrídlového poldrážkového, do existujúcej zárubne, vrátane kovania</t>
  </si>
  <si>
    <t>2066195842</t>
  </si>
  <si>
    <t>21</t>
  </si>
  <si>
    <t>549150000600</t>
  </si>
  <si>
    <t xml:space="preserve">Kľučka dverová 2x, 2x rozeta BB, FAB, nehrdzavejúca oceľ, povrch nerez brúsený, </t>
  </si>
  <si>
    <t>-1017399743</t>
  </si>
  <si>
    <t>22</t>
  </si>
  <si>
    <t>611610000400</t>
  </si>
  <si>
    <t>Dvere vnútorné jednokrídlové, šírka 600-900 mm, výplň papierová voština, povrch fólia M10, plné,</t>
  </si>
  <si>
    <t>334049374</t>
  </si>
  <si>
    <t>23</t>
  </si>
  <si>
    <t>998776201</t>
  </si>
  <si>
    <t>Presun hmôt pre podlahy povlakové v objektoch výšky do 6 m</t>
  </si>
  <si>
    <t>1099062264</t>
  </si>
  <si>
    <t>776</t>
  </si>
  <si>
    <t>Podlahy povlakové</t>
  </si>
  <si>
    <t>24</t>
  </si>
  <si>
    <t>776401800</t>
  </si>
  <si>
    <t>Demontáž soklíkov alebo líšt</t>
  </si>
  <si>
    <t>-2036818362</t>
  </si>
  <si>
    <t>25</t>
  </si>
  <si>
    <t>776511820</t>
  </si>
  <si>
    <t>Odstránenie povlakových podláh z nášľapnej plochy lepených s podložkou,  -0,00100t</t>
  </si>
  <si>
    <t>-1133562389</t>
  </si>
  <si>
    <t>777</t>
  </si>
  <si>
    <t>Podlahy syntetické</t>
  </si>
  <si>
    <t>26</t>
  </si>
  <si>
    <t>777110010,pc</t>
  </si>
  <si>
    <t>Epoxidová podlaha  hr. 3 mm do interiéru,  penetrácia , brúsenie betónu + vysávanie (čistenie)</t>
  </si>
  <si>
    <t>638582063</t>
  </si>
  <si>
    <t>27</t>
  </si>
  <si>
    <t>998777201</t>
  </si>
  <si>
    <t>Presun hmôt pre podlahy syntetické v objektoch výšky do 6 m</t>
  </si>
  <si>
    <t>795161922</t>
  </si>
  <si>
    <t>784</t>
  </si>
  <si>
    <t>Maľby</t>
  </si>
  <si>
    <t>28</t>
  </si>
  <si>
    <t>784402801</t>
  </si>
  <si>
    <t>Odstránenie malieb oškrabaním, výšky do 3,80 m</t>
  </si>
  <si>
    <t>53032017</t>
  </si>
  <si>
    <t>29</t>
  </si>
  <si>
    <t>784410100</t>
  </si>
  <si>
    <t>Penetrovanie jednonásobné jemnozrnných podkladov výšky do 3, 80 m</t>
  </si>
  <si>
    <t>-343778644</t>
  </si>
  <si>
    <t>30</t>
  </si>
  <si>
    <t>784418012</t>
  </si>
  <si>
    <t>Zakrývanie podláh a zariadení papierom v miestnostiach alebo na schodisku</t>
  </si>
  <si>
    <t>-1876388571</t>
  </si>
  <si>
    <t>31</t>
  </si>
  <si>
    <t>784452261</t>
  </si>
  <si>
    <t xml:space="preserve">Maľby z maliarskych zmesí </t>
  </si>
  <si>
    <t>-398295887</t>
  </si>
  <si>
    <t>785</t>
  </si>
  <si>
    <t>Tapetovanie</t>
  </si>
  <si>
    <t>78500PC</t>
  </si>
  <si>
    <t>Tapeta - Kamenná dyha</t>
  </si>
  <si>
    <t>-1908517006</t>
  </si>
  <si>
    <t>33</t>
  </si>
  <si>
    <t>624PC</t>
  </si>
  <si>
    <t>Kamenná dyha  , povrch 100% prírodný kameň , hrubka povrchu 1 až 2mm</t>
  </si>
  <si>
    <t>-473378958</t>
  </si>
  <si>
    <t>STAVEBNÉ ÚPRAVY KULTURNO SPOLOČENSKEJ MIESTNOSTI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</si>
</sst>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K7" sqref="K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2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87" t="s">
        <v>12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E5" s="184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89" t="s">
        <v>272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E6" s="185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85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185"/>
      <c r="BS8" s="14" t="s">
        <v>6</v>
      </c>
    </row>
    <row r="9" spans="1:74" s="1" customFormat="1" ht="14.45" customHeight="1">
      <c r="B9" s="17"/>
      <c r="AR9" s="17"/>
      <c r="BE9" s="185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85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185"/>
      <c r="BS11" s="14" t="s">
        <v>6</v>
      </c>
    </row>
    <row r="12" spans="1:74" s="1" customFormat="1" ht="6.95" customHeight="1">
      <c r="B12" s="17"/>
      <c r="AR12" s="17"/>
      <c r="BE12" s="185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85"/>
      <c r="BS13" s="14" t="s">
        <v>6</v>
      </c>
    </row>
    <row r="14" spans="1:74" ht="12.75">
      <c r="B14" s="17"/>
      <c r="E14" s="190" t="s">
        <v>25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4" t="s">
        <v>23</v>
      </c>
      <c r="AN14" s="26" t="s">
        <v>25</v>
      </c>
      <c r="AR14" s="17"/>
      <c r="BE14" s="185"/>
      <c r="BS14" s="14" t="s">
        <v>6</v>
      </c>
    </row>
    <row r="15" spans="1:74" s="1" customFormat="1" ht="6.95" customHeight="1">
      <c r="B15" s="17"/>
      <c r="AR15" s="17"/>
      <c r="BE15" s="185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85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185"/>
      <c r="BS17" s="14" t="s">
        <v>28</v>
      </c>
    </row>
    <row r="18" spans="1:71" s="1" customFormat="1" ht="6.95" customHeight="1">
      <c r="B18" s="17"/>
      <c r="AR18" s="17"/>
      <c r="BE18" s="185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185"/>
      <c r="BS19" s="14" t="s">
        <v>29</v>
      </c>
    </row>
    <row r="20" spans="1:71" s="1" customFormat="1" ht="18.399999999999999" customHeight="1">
      <c r="B20" s="17"/>
      <c r="E20" s="22" t="s">
        <v>31</v>
      </c>
      <c r="AK20" s="24" t="s">
        <v>23</v>
      </c>
      <c r="AN20" s="22" t="s">
        <v>1</v>
      </c>
      <c r="AR20" s="17"/>
      <c r="BE20" s="185"/>
      <c r="BS20" s="14" t="s">
        <v>28</v>
      </c>
    </row>
    <row r="21" spans="1:71" s="1" customFormat="1" ht="6.95" customHeight="1">
      <c r="B21" s="17"/>
      <c r="AR21" s="17"/>
      <c r="BE21" s="185"/>
    </row>
    <row r="22" spans="1:71" s="1" customFormat="1" ht="12" customHeight="1">
      <c r="B22" s="17"/>
      <c r="D22" s="24" t="s">
        <v>32</v>
      </c>
      <c r="AR22" s="17"/>
      <c r="BE22" s="185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  <c r="BE23" s="185"/>
    </row>
    <row r="24" spans="1:71" s="1" customFormat="1" ht="6.95" customHeight="1">
      <c r="B24" s="17"/>
      <c r="AR24" s="17"/>
      <c r="BE24" s="18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5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3">
        <f>ROUND(AG94,2)</f>
        <v>0</v>
      </c>
      <c r="AL26" s="194"/>
      <c r="AM26" s="194"/>
      <c r="AN26" s="194"/>
      <c r="AO26" s="194"/>
      <c r="AP26" s="29"/>
      <c r="AQ26" s="29"/>
      <c r="AR26" s="30"/>
      <c r="BE26" s="18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5" t="s">
        <v>34</v>
      </c>
      <c r="M28" s="195"/>
      <c r="N28" s="195"/>
      <c r="O28" s="195"/>
      <c r="P28" s="195"/>
      <c r="Q28" s="29"/>
      <c r="R28" s="29"/>
      <c r="S28" s="29"/>
      <c r="T28" s="29"/>
      <c r="U28" s="29"/>
      <c r="V28" s="29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F28" s="29"/>
      <c r="AG28" s="29"/>
      <c r="AH28" s="29"/>
      <c r="AI28" s="29"/>
      <c r="AJ28" s="29"/>
      <c r="AK28" s="195" t="s">
        <v>36</v>
      </c>
      <c r="AL28" s="195"/>
      <c r="AM28" s="195"/>
      <c r="AN28" s="195"/>
      <c r="AO28" s="195"/>
      <c r="AP28" s="29"/>
      <c r="AQ28" s="29"/>
      <c r="AR28" s="30"/>
      <c r="BE28" s="185"/>
    </row>
    <row r="29" spans="1:71" s="3" customFormat="1" ht="14.45" customHeight="1">
      <c r="B29" s="34"/>
      <c r="D29" s="24" t="s">
        <v>37</v>
      </c>
      <c r="F29" s="24" t="s">
        <v>38</v>
      </c>
      <c r="L29" s="198">
        <v>0.2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4"/>
      <c r="BE29" s="186"/>
    </row>
    <row r="30" spans="1:71" s="3" customFormat="1" ht="14.45" customHeight="1">
      <c r="B30" s="34"/>
      <c r="F30" s="24" t="s">
        <v>39</v>
      </c>
      <c r="L30" s="198">
        <v>0.2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  <c r="BE30" s="186"/>
    </row>
    <row r="31" spans="1:71" s="3" customFormat="1" ht="14.45" hidden="1" customHeight="1">
      <c r="B31" s="34"/>
      <c r="F31" s="24" t="s">
        <v>40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  <c r="BE31" s="186"/>
    </row>
    <row r="32" spans="1:71" s="3" customFormat="1" ht="14.45" hidden="1" customHeight="1">
      <c r="B32" s="34"/>
      <c r="F32" s="24" t="s">
        <v>41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  <c r="BE32" s="186"/>
    </row>
    <row r="33" spans="1:57" s="3" customFormat="1" ht="14.45" hidden="1" customHeight="1">
      <c r="B33" s="34"/>
      <c r="F33" s="24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  <c r="BE33" s="18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5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9" t="s">
        <v>45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0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2019-112</v>
      </c>
      <c r="AR84" s="48"/>
    </row>
    <row r="85" spans="1:91" s="5" customFormat="1" ht="36.950000000000003" customHeight="1">
      <c r="B85" s="49"/>
      <c r="C85" s="50" t="s">
        <v>14</v>
      </c>
      <c r="L85" s="203" t="str">
        <f>K6</f>
        <v>STAVEBNÉ ÚPRAVY KULTURNO SPOLOČENSKEJ MIESTNOSTI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OBECNY ÚRAD NEDOĚRY-BREZANY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5" t="str">
        <f>IF(AN8= "","",AN8)</f>
        <v>28. 4. 2020</v>
      </c>
      <c r="AN87" s="20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OBECNY ÚRAD NEDOĚRY-BREZANY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6" t="str">
        <f>IF(E17="","",E17)</f>
        <v xml:space="preserve">Ing. Michal Hromada </v>
      </c>
      <c r="AN89" s="207"/>
      <c r="AO89" s="207"/>
      <c r="AP89" s="207"/>
      <c r="AQ89" s="29"/>
      <c r="AR89" s="30"/>
      <c r="AS89" s="208" t="s">
        <v>53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6" t="str">
        <f>IF(E20="","",E20)</f>
        <v xml:space="preserve"> </v>
      </c>
      <c r="AN90" s="207"/>
      <c r="AO90" s="207"/>
      <c r="AP90" s="207"/>
      <c r="AQ90" s="29"/>
      <c r="AR90" s="30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2" t="s">
        <v>54</v>
      </c>
      <c r="D92" s="213"/>
      <c r="E92" s="213"/>
      <c r="F92" s="213"/>
      <c r="G92" s="213"/>
      <c r="H92" s="57"/>
      <c r="I92" s="214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56</v>
      </c>
      <c r="AH92" s="213"/>
      <c r="AI92" s="213"/>
      <c r="AJ92" s="213"/>
      <c r="AK92" s="213"/>
      <c r="AL92" s="213"/>
      <c r="AM92" s="213"/>
      <c r="AN92" s="214" t="s">
        <v>57</v>
      </c>
      <c r="AO92" s="213"/>
      <c r="AP92" s="216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219" t="s">
        <v>78</v>
      </c>
      <c r="E95" s="219"/>
      <c r="F95" s="219"/>
      <c r="G95" s="219"/>
      <c r="H95" s="219"/>
      <c r="I95" s="79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'01 - Architektonicko stav...'!J30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0" t="s">
        <v>80</v>
      </c>
      <c r="AR95" s="77"/>
      <c r="AS95" s="81">
        <v>0</v>
      </c>
      <c r="AT95" s="82">
        <f>ROUND(SUM(AV95:AW95),2)</f>
        <v>0</v>
      </c>
      <c r="AU95" s="83">
        <f>'01 - Architektonicko stav...'!P127</f>
        <v>0</v>
      </c>
      <c r="AV95" s="82">
        <f>'01 - Architektonicko stav...'!J33</f>
        <v>0</v>
      </c>
      <c r="AW95" s="82">
        <f>'01 - Architektonicko stav...'!J34</f>
        <v>0</v>
      </c>
      <c r="AX95" s="82">
        <f>'01 - Architektonicko stav...'!J35</f>
        <v>0</v>
      </c>
      <c r="AY95" s="82">
        <f>'01 - Architektonicko stav...'!J36</f>
        <v>0</v>
      </c>
      <c r="AZ95" s="82">
        <f>'01 - Architektonicko stav...'!F33</f>
        <v>0</v>
      </c>
      <c r="BA95" s="82">
        <f>'01 - Architektonicko stav...'!F34</f>
        <v>0</v>
      </c>
      <c r="BB95" s="82">
        <f>'01 - Architektonicko stav...'!F35</f>
        <v>0</v>
      </c>
      <c r="BC95" s="82">
        <f>'01 - Architektonicko stav...'!F36</f>
        <v>0</v>
      </c>
      <c r="BD95" s="84">
        <f>'01 - Architektonicko stav...'!F37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73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Architektonicko sta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2"/>
  <sheetViews>
    <sheetView showGridLines="0" tabSelected="1" topLeftCell="A15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22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83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14</v>
      </c>
      <c r="I6" s="86"/>
      <c r="L6" s="17"/>
    </row>
    <row r="7" spans="1:46" s="1" customFormat="1" ht="23.25" customHeight="1">
      <c r="B7" s="17"/>
      <c r="E7" s="223" t="str">
        <f>'Rekapitulácia stavby'!K6</f>
        <v>STAVEBNÉ ÚPRAVY KULTURNO SPOLOČENSKEJ MIESTNOSTI</v>
      </c>
      <c r="F7" s="224"/>
      <c r="G7" s="224"/>
      <c r="H7" s="224"/>
      <c r="I7" s="86"/>
      <c r="L7" s="17"/>
    </row>
    <row r="8" spans="1:46" s="2" customFormat="1" ht="12" customHeight="1">
      <c r="A8" s="29"/>
      <c r="B8" s="30"/>
      <c r="C8" s="29"/>
      <c r="D8" s="24" t="s">
        <v>84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3" t="s">
        <v>85</v>
      </c>
      <c r="F9" s="225"/>
      <c r="G9" s="225"/>
      <c r="H9" s="225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0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0" t="s">
        <v>19</v>
      </c>
      <c r="J12" s="52" t="str">
        <f>'Rekapitulácia stavby'!AN8</f>
        <v>28. 4. 2020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0" t="s">
        <v>22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18</v>
      </c>
      <c r="F15" s="29"/>
      <c r="G15" s="29"/>
      <c r="H15" s="29"/>
      <c r="I15" s="90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0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87"/>
      <c r="G18" s="187"/>
      <c r="H18" s="187"/>
      <c r="I18" s="90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0" t="s">
        <v>22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27</v>
      </c>
      <c r="F21" s="29"/>
      <c r="G21" s="29"/>
      <c r="H21" s="29"/>
      <c r="I21" s="90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90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92" t="s">
        <v>1</v>
      </c>
      <c r="F27" s="192"/>
      <c r="G27" s="192"/>
      <c r="H27" s="192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33</v>
      </c>
      <c r="E30" s="29"/>
      <c r="F30" s="29"/>
      <c r="G30" s="29"/>
      <c r="H30" s="29"/>
      <c r="I30" s="89"/>
      <c r="J30" s="68">
        <f>ROUND(J127,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97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24" t="s">
        <v>38</v>
      </c>
      <c r="F33" s="99">
        <f>ROUND((SUM(BE127:BE171)),  2)</f>
        <v>0</v>
      </c>
      <c r="G33" s="29"/>
      <c r="H33" s="29"/>
      <c r="I33" s="100">
        <v>0.2</v>
      </c>
      <c r="J33" s="99">
        <f>ROUND(((SUM(BE127:BE171))*I33),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9">
        <f>ROUND((SUM(BF127:BF171)),  2)</f>
        <v>0</v>
      </c>
      <c r="G34" s="29"/>
      <c r="H34" s="29"/>
      <c r="I34" s="100">
        <v>0.2</v>
      </c>
      <c r="J34" s="99">
        <f>ROUND(((SUM(BF127:BF171))*I34),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9">
        <f>ROUND((SUM(BG127:BG171)),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9">
        <f>ROUND((SUM(BH127:BH171)),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9">
        <f>ROUND((SUM(BI127:BI171)),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43</v>
      </c>
      <c r="E39" s="57"/>
      <c r="F39" s="57"/>
      <c r="G39" s="103" t="s">
        <v>44</v>
      </c>
      <c r="H39" s="104" t="s">
        <v>45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08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9" t="s">
        <v>49</v>
      </c>
      <c r="G61" s="42" t="s">
        <v>48</v>
      </c>
      <c r="H61" s="32"/>
      <c r="I61" s="110"/>
      <c r="J61" s="111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9" t="s">
        <v>49</v>
      </c>
      <c r="G76" s="42" t="s">
        <v>48</v>
      </c>
      <c r="H76" s="32"/>
      <c r="I76" s="110"/>
      <c r="J76" s="111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86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3.25" customHeight="1">
      <c r="A85" s="29"/>
      <c r="B85" s="30"/>
      <c r="C85" s="29"/>
      <c r="D85" s="29"/>
      <c r="E85" s="223" t="str">
        <f>E7</f>
        <v>STAVEBNÉ ÚPRAVY KULTURNO SPOLOČENSKEJ MIESTNOSTI</v>
      </c>
      <c r="F85" s="224"/>
      <c r="G85" s="224"/>
      <c r="H85" s="224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84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3" t="str">
        <f>E9</f>
        <v xml:space="preserve">01 - Architektonicko stavebné riešenie </v>
      </c>
      <c r="F87" s="225"/>
      <c r="G87" s="225"/>
      <c r="H87" s="225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OBECNY ÚRAD NEDOĚRY-BREZANY </v>
      </c>
      <c r="G89" s="29"/>
      <c r="H89" s="29"/>
      <c r="I89" s="90" t="s">
        <v>19</v>
      </c>
      <c r="J89" s="52" t="str">
        <f>IF(J12="","",J12)</f>
        <v>28. 4. 2020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21</v>
      </c>
      <c r="D91" s="29"/>
      <c r="E91" s="29"/>
      <c r="F91" s="22" t="str">
        <f>E15</f>
        <v xml:space="preserve">OBECNY ÚRAD NEDOĚRY-BREZANY </v>
      </c>
      <c r="G91" s="29"/>
      <c r="H91" s="29"/>
      <c r="I91" s="90" t="s">
        <v>26</v>
      </c>
      <c r="J91" s="27" t="str">
        <f>E21</f>
        <v xml:space="preserve">Ing. Michal Hromada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0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87</v>
      </c>
      <c r="D94" s="101"/>
      <c r="E94" s="101"/>
      <c r="F94" s="101"/>
      <c r="G94" s="101"/>
      <c r="H94" s="101"/>
      <c r="I94" s="116"/>
      <c r="J94" s="117" t="s">
        <v>88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89</v>
      </c>
      <c r="D96" s="29"/>
      <c r="E96" s="29"/>
      <c r="F96" s="29"/>
      <c r="G96" s="29"/>
      <c r="H96" s="29"/>
      <c r="I96" s="89"/>
      <c r="J96" s="68">
        <f>J127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pans="1:31" s="9" customFormat="1" ht="24.95" customHeight="1">
      <c r="B97" s="119"/>
      <c r="D97" s="120" t="s">
        <v>91</v>
      </c>
      <c r="E97" s="121"/>
      <c r="F97" s="121"/>
      <c r="G97" s="121"/>
      <c r="H97" s="121"/>
      <c r="I97" s="122"/>
      <c r="J97" s="123">
        <f>J128</f>
        <v>0</v>
      </c>
      <c r="L97" s="119"/>
    </row>
    <row r="98" spans="1:31" s="10" customFormat="1" ht="19.899999999999999" customHeight="1">
      <c r="B98" s="124"/>
      <c r="D98" s="125" t="s">
        <v>92</v>
      </c>
      <c r="E98" s="126"/>
      <c r="F98" s="126"/>
      <c r="G98" s="126"/>
      <c r="H98" s="126"/>
      <c r="I98" s="127"/>
      <c r="J98" s="128">
        <f>J129</f>
        <v>0</v>
      </c>
      <c r="L98" s="124"/>
    </row>
    <row r="99" spans="1:31" s="10" customFormat="1" ht="19.899999999999999" customHeight="1">
      <c r="B99" s="124"/>
      <c r="D99" s="125" t="s">
        <v>93</v>
      </c>
      <c r="E99" s="126"/>
      <c r="F99" s="126"/>
      <c r="G99" s="126"/>
      <c r="H99" s="126"/>
      <c r="I99" s="127"/>
      <c r="J99" s="128">
        <f>J134</f>
        <v>0</v>
      </c>
      <c r="L99" s="124"/>
    </row>
    <row r="100" spans="1:31" s="10" customFormat="1" ht="19.899999999999999" customHeight="1">
      <c r="B100" s="124"/>
      <c r="D100" s="125" t="s">
        <v>94</v>
      </c>
      <c r="E100" s="126"/>
      <c r="F100" s="126"/>
      <c r="G100" s="126"/>
      <c r="H100" s="126"/>
      <c r="I100" s="127"/>
      <c r="J100" s="128">
        <f>J143</f>
        <v>0</v>
      </c>
      <c r="L100" s="124"/>
    </row>
    <row r="101" spans="1:31" s="9" customFormat="1" ht="24.95" customHeight="1">
      <c r="B101" s="119"/>
      <c r="D101" s="120" t="s">
        <v>95</v>
      </c>
      <c r="E101" s="121"/>
      <c r="F101" s="121"/>
      <c r="G101" s="121"/>
      <c r="H101" s="121"/>
      <c r="I101" s="122"/>
      <c r="J101" s="123">
        <f>J145</f>
        <v>0</v>
      </c>
      <c r="L101" s="119"/>
    </row>
    <row r="102" spans="1:31" s="10" customFormat="1" ht="19.899999999999999" customHeight="1">
      <c r="B102" s="124"/>
      <c r="D102" s="125" t="s">
        <v>96</v>
      </c>
      <c r="E102" s="126"/>
      <c r="F102" s="126"/>
      <c r="G102" s="126"/>
      <c r="H102" s="126"/>
      <c r="I102" s="127"/>
      <c r="J102" s="128">
        <f>J146</f>
        <v>0</v>
      </c>
      <c r="L102" s="124"/>
    </row>
    <row r="103" spans="1:31" s="10" customFormat="1" ht="19.899999999999999" customHeight="1">
      <c r="B103" s="124"/>
      <c r="D103" s="125" t="s">
        <v>97</v>
      </c>
      <c r="E103" s="126"/>
      <c r="F103" s="126"/>
      <c r="G103" s="126"/>
      <c r="H103" s="126"/>
      <c r="I103" s="127"/>
      <c r="J103" s="128">
        <f>J149</f>
        <v>0</v>
      </c>
      <c r="L103" s="124"/>
    </row>
    <row r="104" spans="1:31" s="10" customFormat="1" ht="19.899999999999999" customHeight="1">
      <c r="B104" s="124"/>
      <c r="D104" s="125" t="s">
        <v>98</v>
      </c>
      <c r="E104" s="126"/>
      <c r="F104" s="126"/>
      <c r="G104" s="126"/>
      <c r="H104" s="126"/>
      <c r="I104" s="127"/>
      <c r="J104" s="128">
        <f>J158</f>
        <v>0</v>
      </c>
      <c r="L104" s="124"/>
    </row>
    <row r="105" spans="1:31" s="10" customFormat="1" ht="19.899999999999999" customHeight="1">
      <c r="B105" s="124"/>
      <c r="D105" s="125" t="s">
        <v>99</v>
      </c>
      <c r="E105" s="126"/>
      <c r="F105" s="126"/>
      <c r="G105" s="126"/>
      <c r="H105" s="126"/>
      <c r="I105" s="127"/>
      <c r="J105" s="128">
        <f>J161</f>
        <v>0</v>
      </c>
      <c r="L105" s="124"/>
    </row>
    <row r="106" spans="1:31" s="10" customFormat="1" ht="19.899999999999999" customHeight="1">
      <c r="B106" s="124"/>
      <c r="D106" s="125" t="s">
        <v>100</v>
      </c>
      <c r="E106" s="126"/>
      <c r="F106" s="126"/>
      <c r="G106" s="126"/>
      <c r="H106" s="126"/>
      <c r="I106" s="127"/>
      <c r="J106" s="128">
        <f>J164</f>
        <v>0</v>
      </c>
      <c r="L106" s="124"/>
    </row>
    <row r="107" spans="1:31" s="10" customFormat="1" ht="19.899999999999999" customHeight="1">
      <c r="B107" s="124"/>
      <c r="D107" s="125" t="s">
        <v>101</v>
      </c>
      <c r="E107" s="126"/>
      <c r="F107" s="126"/>
      <c r="G107" s="126"/>
      <c r="H107" s="126"/>
      <c r="I107" s="127"/>
      <c r="J107" s="128">
        <f>J169</f>
        <v>0</v>
      </c>
      <c r="L107" s="124"/>
    </row>
    <row r="108" spans="1:31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8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113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63" s="2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114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5" customHeight="1">
      <c r="A114" s="29"/>
      <c r="B114" s="30"/>
      <c r="C114" s="18" t="s">
        <v>102</v>
      </c>
      <c r="D114" s="29"/>
      <c r="E114" s="29"/>
      <c r="F114" s="29"/>
      <c r="G114" s="29"/>
      <c r="H114" s="29"/>
      <c r="I114" s="8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8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>
      <c r="A116" s="29"/>
      <c r="B116" s="30"/>
      <c r="C116" s="24" t="s">
        <v>14</v>
      </c>
      <c r="D116" s="29"/>
      <c r="E116" s="29"/>
      <c r="F116" s="29"/>
      <c r="G116" s="29"/>
      <c r="H116" s="29"/>
      <c r="I116" s="8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23.25" customHeight="1">
      <c r="A117" s="29"/>
      <c r="B117" s="30"/>
      <c r="C117" s="29"/>
      <c r="D117" s="29"/>
      <c r="E117" s="223" t="str">
        <f>E7</f>
        <v>STAVEBNÉ ÚPRAVY KULTURNO SPOLOČENSKEJ MIESTNOSTI</v>
      </c>
      <c r="F117" s="224"/>
      <c r="G117" s="224"/>
      <c r="H117" s="224"/>
      <c r="I117" s="8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84</v>
      </c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203" t="str">
        <f>E9</f>
        <v xml:space="preserve">01 - Architektonicko stavebné riešenie </v>
      </c>
      <c r="F119" s="225"/>
      <c r="G119" s="225"/>
      <c r="H119" s="225"/>
      <c r="I119" s="8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8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17</v>
      </c>
      <c r="D121" s="29"/>
      <c r="E121" s="29"/>
      <c r="F121" s="22" t="str">
        <f>F12</f>
        <v xml:space="preserve">OBECNY ÚRAD NEDOĚRY-BREZANY </v>
      </c>
      <c r="G121" s="29"/>
      <c r="H121" s="29"/>
      <c r="I121" s="90" t="s">
        <v>19</v>
      </c>
      <c r="J121" s="52" t="str">
        <f>IF(J12="","",J12)</f>
        <v>28. 4. 2020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8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21</v>
      </c>
      <c r="D123" s="29"/>
      <c r="E123" s="29"/>
      <c r="F123" s="22" t="str">
        <f>E15</f>
        <v xml:space="preserve">OBECNY ÚRAD NEDOĚRY-BREZANY </v>
      </c>
      <c r="G123" s="29"/>
      <c r="H123" s="29"/>
      <c r="I123" s="90" t="s">
        <v>26</v>
      </c>
      <c r="J123" s="27" t="str">
        <f>E21</f>
        <v xml:space="preserve">Ing. Michal Hromada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24</v>
      </c>
      <c r="D124" s="29"/>
      <c r="E124" s="29"/>
      <c r="F124" s="22" t="str">
        <f>IF(E18="","",E18)</f>
        <v>Vyplň údaj</v>
      </c>
      <c r="G124" s="29"/>
      <c r="H124" s="29"/>
      <c r="I124" s="90" t="s">
        <v>30</v>
      </c>
      <c r="J124" s="27" t="str">
        <f>E24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8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9"/>
      <c r="B126" s="130"/>
      <c r="C126" s="131" t="s">
        <v>103</v>
      </c>
      <c r="D126" s="132" t="s">
        <v>58</v>
      </c>
      <c r="E126" s="132" t="s">
        <v>54</v>
      </c>
      <c r="F126" s="132" t="s">
        <v>55</v>
      </c>
      <c r="G126" s="132" t="s">
        <v>104</v>
      </c>
      <c r="H126" s="132" t="s">
        <v>105</v>
      </c>
      <c r="I126" s="133" t="s">
        <v>106</v>
      </c>
      <c r="J126" s="134" t="s">
        <v>88</v>
      </c>
      <c r="K126" s="135" t="s">
        <v>107</v>
      </c>
      <c r="L126" s="136"/>
      <c r="M126" s="59" t="s">
        <v>1</v>
      </c>
      <c r="N126" s="60" t="s">
        <v>37</v>
      </c>
      <c r="O126" s="60" t="s">
        <v>108</v>
      </c>
      <c r="P126" s="60" t="s">
        <v>109</v>
      </c>
      <c r="Q126" s="60" t="s">
        <v>110</v>
      </c>
      <c r="R126" s="60" t="s">
        <v>111</v>
      </c>
      <c r="S126" s="60" t="s">
        <v>112</v>
      </c>
      <c r="T126" s="61" t="s">
        <v>113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</row>
    <row r="127" spans="1:63" s="2" customFormat="1" ht="22.9" customHeight="1">
      <c r="A127" s="29"/>
      <c r="B127" s="30"/>
      <c r="C127" s="66" t="s">
        <v>89</v>
      </c>
      <c r="D127" s="29"/>
      <c r="E127" s="29"/>
      <c r="F127" s="29"/>
      <c r="G127" s="29"/>
      <c r="H127" s="29"/>
      <c r="I127" s="89"/>
      <c r="J127" s="137">
        <f>BK127</f>
        <v>0</v>
      </c>
      <c r="K127" s="29"/>
      <c r="L127" s="30"/>
      <c r="M127" s="62"/>
      <c r="N127" s="53"/>
      <c r="O127" s="63"/>
      <c r="P127" s="138">
        <f>P128+P145</f>
        <v>0</v>
      </c>
      <c r="Q127" s="63"/>
      <c r="R127" s="138">
        <f>R128+R145</f>
        <v>7.2233627400000007</v>
      </c>
      <c r="S127" s="63"/>
      <c r="T127" s="139">
        <f>T128+T145</f>
        <v>1.5193973000000001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72</v>
      </c>
      <c r="AU127" s="14" t="s">
        <v>90</v>
      </c>
      <c r="BK127" s="140">
        <f>BK128+BK145</f>
        <v>0</v>
      </c>
    </row>
    <row r="128" spans="1:63" s="12" customFormat="1" ht="25.9" customHeight="1">
      <c r="B128" s="141"/>
      <c r="D128" s="142" t="s">
        <v>72</v>
      </c>
      <c r="E128" s="143" t="s">
        <v>114</v>
      </c>
      <c r="F128" s="143" t="s">
        <v>115</v>
      </c>
      <c r="I128" s="144"/>
      <c r="J128" s="145">
        <f>BK128</f>
        <v>0</v>
      </c>
      <c r="L128" s="141"/>
      <c r="M128" s="146"/>
      <c r="N128" s="147"/>
      <c r="O128" s="147"/>
      <c r="P128" s="148">
        <f>P129+P134+P143</f>
        <v>0</v>
      </c>
      <c r="Q128" s="147"/>
      <c r="R128" s="148">
        <f>R129+R134+R143</f>
        <v>2.0029020399999999</v>
      </c>
      <c r="S128" s="147"/>
      <c r="T128" s="149">
        <f>T129+T134+T143</f>
        <v>7.2000000000000008E-2</v>
      </c>
      <c r="AR128" s="142" t="s">
        <v>81</v>
      </c>
      <c r="AT128" s="150" t="s">
        <v>72</v>
      </c>
      <c r="AU128" s="150" t="s">
        <v>73</v>
      </c>
      <c r="AY128" s="142" t="s">
        <v>116</v>
      </c>
      <c r="BK128" s="151">
        <f>BK129+BK134+BK143</f>
        <v>0</v>
      </c>
    </row>
    <row r="129" spans="1:65" s="12" customFormat="1" ht="22.9" customHeight="1">
      <c r="B129" s="141"/>
      <c r="D129" s="142" t="s">
        <v>72</v>
      </c>
      <c r="E129" s="152" t="s">
        <v>117</v>
      </c>
      <c r="F129" s="152" t="s">
        <v>118</v>
      </c>
      <c r="I129" s="144"/>
      <c r="J129" s="153">
        <f>BK129</f>
        <v>0</v>
      </c>
      <c r="L129" s="141"/>
      <c r="M129" s="146"/>
      <c r="N129" s="147"/>
      <c r="O129" s="147"/>
      <c r="P129" s="148">
        <f>SUM(P130:P133)</f>
        <v>0</v>
      </c>
      <c r="Q129" s="147"/>
      <c r="R129" s="148">
        <f>SUM(R130:R133)</f>
        <v>1.57572584</v>
      </c>
      <c r="S129" s="147"/>
      <c r="T129" s="149">
        <f>SUM(T130:T133)</f>
        <v>0</v>
      </c>
      <c r="AR129" s="142" t="s">
        <v>81</v>
      </c>
      <c r="AT129" s="150" t="s">
        <v>72</v>
      </c>
      <c r="AU129" s="150" t="s">
        <v>81</v>
      </c>
      <c r="AY129" s="142" t="s">
        <v>116</v>
      </c>
      <c r="BK129" s="151">
        <f>SUM(BK130:BK133)</f>
        <v>0</v>
      </c>
    </row>
    <row r="130" spans="1:65" s="2" customFormat="1" ht="21.75" customHeight="1">
      <c r="A130" s="29"/>
      <c r="B130" s="154"/>
      <c r="C130" s="155" t="s">
        <v>81</v>
      </c>
      <c r="D130" s="155" t="s">
        <v>119</v>
      </c>
      <c r="E130" s="156" t="s">
        <v>120</v>
      </c>
      <c r="F130" s="157" t="s">
        <v>121</v>
      </c>
      <c r="G130" s="158" t="s">
        <v>122</v>
      </c>
      <c r="H130" s="159">
        <v>60.228999999999999</v>
      </c>
      <c r="I130" s="160"/>
      <c r="J130" s="159">
        <f>ROUND(I130*H130,3)</f>
        <v>0</v>
      </c>
      <c r="K130" s="161"/>
      <c r="L130" s="30"/>
      <c r="M130" s="162" t="s">
        <v>1</v>
      </c>
      <c r="N130" s="163" t="s">
        <v>39</v>
      </c>
      <c r="O130" s="55"/>
      <c r="P130" s="164">
        <f>O130*H130</f>
        <v>0</v>
      </c>
      <c r="Q130" s="164">
        <v>8.0000000000000007E-5</v>
      </c>
      <c r="R130" s="164">
        <f>Q130*H130</f>
        <v>4.8183200000000001E-3</v>
      </c>
      <c r="S130" s="164">
        <v>0</v>
      </c>
      <c r="T130" s="16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123</v>
      </c>
      <c r="AT130" s="166" t="s">
        <v>119</v>
      </c>
      <c r="AU130" s="166" t="s">
        <v>124</v>
      </c>
      <c r="AY130" s="14" t="s">
        <v>116</v>
      </c>
      <c r="BE130" s="167">
        <f>IF(N130="základná",J130,0)</f>
        <v>0</v>
      </c>
      <c r="BF130" s="167">
        <f>IF(N130="znížená",J130,0)</f>
        <v>0</v>
      </c>
      <c r="BG130" s="167">
        <f>IF(N130="zákl. prenesená",J130,0)</f>
        <v>0</v>
      </c>
      <c r="BH130" s="167">
        <f>IF(N130="zníž. prenesená",J130,0)</f>
        <v>0</v>
      </c>
      <c r="BI130" s="167">
        <f>IF(N130="nulová",J130,0)</f>
        <v>0</v>
      </c>
      <c r="BJ130" s="14" t="s">
        <v>124</v>
      </c>
      <c r="BK130" s="168">
        <f>ROUND(I130*H130,3)</f>
        <v>0</v>
      </c>
      <c r="BL130" s="14" t="s">
        <v>123</v>
      </c>
      <c r="BM130" s="166" t="s">
        <v>125</v>
      </c>
    </row>
    <row r="131" spans="1:65" s="2" customFormat="1" ht="21.75" customHeight="1">
      <c r="A131" s="29"/>
      <c r="B131" s="154"/>
      <c r="C131" s="155" t="s">
        <v>124</v>
      </c>
      <c r="D131" s="155" t="s">
        <v>119</v>
      </c>
      <c r="E131" s="156" t="s">
        <v>126</v>
      </c>
      <c r="F131" s="157" t="s">
        <v>127</v>
      </c>
      <c r="G131" s="158" t="s">
        <v>122</v>
      </c>
      <c r="H131" s="159">
        <v>363.63600000000002</v>
      </c>
      <c r="I131" s="160"/>
      <c r="J131" s="159">
        <f>ROUND(I131*H131,3)</f>
        <v>0</v>
      </c>
      <c r="K131" s="161"/>
      <c r="L131" s="30"/>
      <c r="M131" s="162" t="s">
        <v>1</v>
      </c>
      <c r="N131" s="163" t="s">
        <v>39</v>
      </c>
      <c r="O131" s="55"/>
      <c r="P131" s="164">
        <f>O131*H131</f>
        <v>0</v>
      </c>
      <c r="Q131" s="164">
        <v>2.0000000000000001E-4</v>
      </c>
      <c r="R131" s="164">
        <f>Q131*H131</f>
        <v>7.2727200000000006E-2</v>
      </c>
      <c r="S131" s="164">
        <v>0</v>
      </c>
      <c r="T131" s="16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123</v>
      </c>
      <c r="AT131" s="166" t="s">
        <v>119</v>
      </c>
      <c r="AU131" s="166" t="s">
        <v>124</v>
      </c>
      <c r="AY131" s="14" t="s">
        <v>116</v>
      </c>
      <c r="BE131" s="167">
        <f>IF(N131="základná",J131,0)</f>
        <v>0</v>
      </c>
      <c r="BF131" s="167">
        <f>IF(N131="znížená",J131,0)</f>
        <v>0</v>
      </c>
      <c r="BG131" s="167">
        <f>IF(N131="zákl. prenesená",J131,0)</f>
        <v>0</v>
      </c>
      <c r="BH131" s="167">
        <f>IF(N131="zníž. prenesená",J131,0)</f>
        <v>0</v>
      </c>
      <c r="BI131" s="167">
        <f>IF(N131="nulová",J131,0)</f>
        <v>0</v>
      </c>
      <c r="BJ131" s="14" t="s">
        <v>124</v>
      </c>
      <c r="BK131" s="168">
        <f>ROUND(I131*H131,3)</f>
        <v>0</v>
      </c>
      <c r="BL131" s="14" t="s">
        <v>123</v>
      </c>
      <c r="BM131" s="166" t="s">
        <v>128</v>
      </c>
    </row>
    <row r="132" spans="1:65" s="2" customFormat="1" ht="21.75" customHeight="1">
      <c r="A132" s="29"/>
      <c r="B132" s="154"/>
      <c r="C132" s="155" t="s">
        <v>129</v>
      </c>
      <c r="D132" s="155" t="s">
        <v>119</v>
      </c>
      <c r="E132" s="156" t="s">
        <v>130</v>
      </c>
      <c r="F132" s="157" t="s">
        <v>131</v>
      </c>
      <c r="G132" s="158" t="s">
        <v>122</v>
      </c>
      <c r="H132" s="159">
        <v>181.81800000000001</v>
      </c>
      <c r="I132" s="160"/>
      <c r="J132" s="159">
        <f>ROUND(I132*H132,3)</f>
        <v>0</v>
      </c>
      <c r="K132" s="161"/>
      <c r="L132" s="30"/>
      <c r="M132" s="162" t="s">
        <v>1</v>
      </c>
      <c r="N132" s="163" t="s">
        <v>39</v>
      </c>
      <c r="O132" s="55"/>
      <c r="P132" s="164">
        <f>O132*H132</f>
        <v>0</v>
      </c>
      <c r="Q132" s="164">
        <v>4.0899999999999999E-3</v>
      </c>
      <c r="R132" s="164">
        <f>Q132*H132</f>
        <v>0.74363562000000005</v>
      </c>
      <c r="S132" s="164">
        <v>0</v>
      </c>
      <c r="T132" s="165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123</v>
      </c>
      <c r="AT132" s="166" t="s">
        <v>119</v>
      </c>
      <c r="AU132" s="166" t="s">
        <v>124</v>
      </c>
      <c r="AY132" s="14" t="s">
        <v>116</v>
      </c>
      <c r="BE132" s="167">
        <f>IF(N132="základná",J132,0)</f>
        <v>0</v>
      </c>
      <c r="BF132" s="167">
        <f>IF(N132="znížená",J132,0)</f>
        <v>0</v>
      </c>
      <c r="BG132" s="167">
        <f>IF(N132="zákl. prenesená",J132,0)</f>
        <v>0</v>
      </c>
      <c r="BH132" s="167">
        <f>IF(N132="zníž. prenesená",J132,0)</f>
        <v>0</v>
      </c>
      <c r="BI132" s="167">
        <f>IF(N132="nulová",J132,0)</f>
        <v>0</v>
      </c>
      <c r="BJ132" s="14" t="s">
        <v>124</v>
      </c>
      <c r="BK132" s="168">
        <f>ROUND(I132*H132,3)</f>
        <v>0</v>
      </c>
      <c r="BL132" s="14" t="s">
        <v>123</v>
      </c>
      <c r="BM132" s="166" t="s">
        <v>132</v>
      </c>
    </row>
    <row r="133" spans="1:65" s="2" customFormat="1" ht="21.75" customHeight="1">
      <c r="A133" s="29"/>
      <c r="B133" s="154"/>
      <c r="C133" s="155" t="s">
        <v>123</v>
      </c>
      <c r="D133" s="155" t="s">
        <v>119</v>
      </c>
      <c r="E133" s="156" t="s">
        <v>133</v>
      </c>
      <c r="F133" s="157" t="s">
        <v>134</v>
      </c>
      <c r="G133" s="158" t="s">
        <v>122</v>
      </c>
      <c r="H133" s="159">
        <v>181.81800000000001</v>
      </c>
      <c r="I133" s="160"/>
      <c r="J133" s="159">
        <f>ROUND(I133*H133,3)</f>
        <v>0</v>
      </c>
      <c r="K133" s="161"/>
      <c r="L133" s="30"/>
      <c r="M133" s="162" t="s">
        <v>1</v>
      </c>
      <c r="N133" s="163" t="s">
        <v>39</v>
      </c>
      <c r="O133" s="55"/>
      <c r="P133" s="164">
        <f>O133*H133</f>
        <v>0</v>
      </c>
      <c r="Q133" s="164">
        <v>4.15E-3</v>
      </c>
      <c r="R133" s="164">
        <f>Q133*H133</f>
        <v>0.75454470000000007</v>
      </c>
      <c r="S133" s="164">
        <v>0</v>
      </c>
      <c r="T133" s="16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123</v>
      </c>
      <c r="AT133" s="166" t="s">
        <v>119</v>
      </c>
      <c r="AU133" s="166" t="s">
        <v>124</v>
      </c>
      <c r="AY133" s="14" t="s">
        <v>116</v>
      </c>
      <c r="BE133" s="167">
        <f>IF(N133="základná",J133,0)</f>
        <v>0</v>
      </c>
      <c r="BF133" s="167">
        <f>IF(N133="znížená",J133,0)</f>
        <v>0</v>
      </c>
      <c r="BG133" s="167">
        <f>IF(N133="zákl. prenesená",J133,0)</f>
        <v>0</v>
      </c>
      <c r="BH133" s="167">
        <f>IF(N133="zníž. prenesená",J133,0)</f>
        <v>0</v>
      </c>
      <c r="BI133" s="167">
        <f>IF(N133="nulová",J133,0)</f>
        <v>0</v>
      </c>
      <c r="BJ133" s="14" t="s">
        <v>124</v>
      </c>
      <c r="BK133" s="168">
        <f>ROUND(I133*H133,3)</f>
        <v>0</v>
      </c>
      <c r="BL133" s="14" t="s">
        <v>123</v>
      </c>
      <c r="BM133" s="166" t="s">
        <v>135</v>
      </c>
    </row>
    <row r="134" spans="1:65" s="12" customFormat="1" ht="22.9" customHeight="1">
      <c r="B134" s="141"/>
      <c r="D134" s="142" t="s">
        <v>72</v>
      </c>
      <c r="E134" s="152" t="s">
        <v>136</v>
      </c>
      <c r="F134" s="152" t="s">
        <v>137</v>
      </c>
      <c r="I134" s="144"/>
      <c r="J134" s="153">
        <f>BK134</f>
        <v>0</v>
      </c>
      <c r="L134" s="141"/>
      <c r="M134" s="146"/>
      <c r="N134" s="147"/>
      <c r="O134" s="147"/>
      <c r="P134" s="148">
        <f>SUM(P135:P142)</f>
        <v>0</v>
      </c>
      <c r="Q134" s="147"/>
      <c r="R134" s="148">
        <f>SUM(R135:R142)</f>
        <v>0.42717620000000001</v>
      </c>
      <c r="S134" s="147"/>
      <c r="T134" s="149">
        <f>SUM(T135:T142)</f>
        <v>7.2000000000000008E-2</v>
      </c>
      <c r="AR134" s="142" t="s">
        <v>81</v>
      </c>
      <c r="AT134" s="150" t="s">
        <v>72</v>
      </c>
      <c r="AU134" s="150" t="s">
        <v>81</v>
      </c>
      <c r="AY134" s="142" t="s">
        <v>116</v>
      </c>
      <c r="BK134" s="151">
        <f>SUM(BK135:BK142)</f>
        <v>0</v>
      </c>
    </row>
    <row r="135" spans="1:65" s="2" customFormat="1" ht="21.75" customHeight="1">
      <c r="A135" s="29"/>
      <c r="B135" s="154"/>
      <c r="C135" s="155" t="s">
        <v>138</v>
      </c>
      <c r="D135" s="155" t="s">
        <v>119</v>
      </c>
      <c r="E135" s="156" t="s">
        <v>139</v>
      </c>
      <c r="F135" s="157" t="s">
        <v>140</v>
      </c>
      <c r="G135" s="158" t="s">
        <v>122</v>
      </c>
      <c r="H135" s="159">
        <v>270.54000000000002</v>
      </c>
      <c r="I135" s="160"/>
      <c r="J135" s="159">
        <f t="shared" ref="J135:J142" si="0">ROUND(I135*H135,3)</f>
        <v>0</v>
      </c>
      <c r="K135" s="161"/>
      <c r="L135" s="30"/>
      <c r="M135" s="162" t="s">
        <v>1</v>
      </c>
      <c r="N135" s="163" t="s">
        <v>39</v>
      </c>
      <c r="O135" s="55"/>
      <c r="P135" s="164">
        <f t="shared" ref="P135:P142" si="1">O135*H135</f>
        <v>0</v>
      </c>
      <c r="Q135" s="164">
        <v>1.5299999999999999E-3</v>
      </c>
      <c r="R135" s="164">
        <f t="shared" ref="R135:R142" si="2">Q135*H135</f>
        <v>0.41392620000000002</v>
      </c>
      <c r="S135" s="164">
        <v>0</v>
      </c>
      <c r="T135" s="165">
        <f t="shared" ref="T135:T142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123</v>
      </c>
      <c r="AT135" s="166" t="s">
        <v>119</v>
      </c>
      <c r="AU135" s="166" t="s">
        <v>124</v>
      </c>
      <c r="AY135" s="14" t="s">
        <v>116</v>
      </c>
      <c r="BE135" s="167">
        <f t="shared" ref="BE135:BE142" si="4">IF(N135="základná",J135,0)</f>
        <v>0</v>
      </c>
      <c r="BF135" s="167">
        <f t="shared" ref="BF135:BF142" si="5">IF(N135="znížená",J135,0)</f>
        <v>0</v>
      </c>
      <c r="BG135" s="167">
        <f t="shared" ref="BG135:BG142" si="6">IF(N135="zákl. prenesená",J135,0)</f>
        <v>0</v>
      </c>
      <c r="BH135" s="167">
        <f t="shared" ref="BH135:BH142" si="7">IF(N135="zníž. prenesená",J135,0)</f>
        <v>0</v>
      </c>
      <c r="BI135" s="167">
        <f t="shared" ref="BI135:BI142" si="8">IF(N135="nulová",J135,0)</f>
        <v>0</v>
      </c>
      <c r="BJ135" s="14" t="s">
        <v>124</v>
      </c>
      <c r="BK135" s="168">
        <f t="shared" ref="BK135:BK142" si="9">ROUND(I135*H135,3)</f>
        <v>0</v>
      </c>
      <c r="BL135" s="14" t="s">
        <v>123</v>
      </c>
      <c r="BM135" s="166" t="s">
        <v>141</v>
      </c>
    </row>
    <row r="136" spans="1:65" s="2" customFormat="1" ht="16.5" customHeight="1">
      <c r="A136" s="29"/>
      <c r="B136" s="154"/>
      <c r="C136" s="155" t="s">
        <v>117</v>
      </c>
      <c r="D136" s="155" t="s">
        <v>119</v>
      </c>
      <c r="E136" s="156" t="s">
        <v>142</v>
      </c>
      <c r="F136" s="157" t="s">
        <v>143</v>
      </c>
      <c r="G136" s="158" t="s">
        <v>122</v>
      </c>
      <c r="H136" s="159">
        <v>265</v>
      </c>
      <c r="I136" s="160"/>
      <c r="J136" s="159">
        <f t="shared" si="0"/>
        <v>0</v>
      </c>
      <c r="K136" s="161"/>
      <c r="L136" s="30"/>
      <c r="M136" s="162" t="s">
        <v>1</v>
      </c>
      <c r="N136" s="163" t="s">
        <v>39</v>
      </c>
      <c r="O136" s="55"/>
      <c r="P136" s="164">
        <f t="shared" si="1"/>
        <v>0</v>
      </c>
      <c r="Q136" s="164">
        <v>5.0000000000000002E-5</v>
      </c>
      <c r="R136" s="164">
        <f t="shared" si="2"/>
        <v>1.3250000000000001E-2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123</v>
      </c>
      <c r="AT136" s="166" t="s">
        <v>119</v>
      </c>
      <c r="AU136" s="166" t="s">
        <v>124</v>
      </c>
      <c r="AY136" s="14" t="s">
        <v>116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124</v>
      </c>
      <c r="BK136" s="168">
        <f t="shared" si="9"/>
        <v>0</v>
      </c>
      <c r="BL136" s="14" t="s">
        <v>123</v>
      </c>
      <c r="BM136" s="166" t="s">
        <v>144</v>
      </c>
    </row>
    <row r="137" spans="1:65" s="2" customFormat="1" ht="21.75" customHeight="1">
      <c r="A137" s="29"/>
      <c r="B137" s="154"/>
      <c r="C137" s="155" t="s">
        <v>145</v>
      </c>
      <c r="D137" s="155" t="s">
        <v>119</v>
      </c>
      <c r="E137" s="156" t="s">
        <v>146</v>
      </c>
      <c r="F137" s="157" t="s">
        <v>147</v>
      </c>
      <c r="G137" s="158" t="s">
        <v>148</v>
      </c>
      <c r="H137" s="159">
        <v>3</v>
      </c>
      <c r="I137" s="160"/>
      <c r="J137" s="159">
        <f t="shared" si="0"/>
        <v>0</v>
      </c>
      <c r="K137" s="161"/>
      <c r="L137" s="30"/>
      <c r="M137" s="162" t="s">
        <v>1</v>
      </c>
      <c r="N137" s="163" t="s">
        <v>39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2.4E-2</v>
      </c>
      <c r="T137" s="165">
        <f t="shared" si="3"/>
        <v>7.2000000000000008E-2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123</v>
      </c>
      <c r="AT137" s="166" t="s">
        <v>119</v>
      </c>
      <c r="AU137" s="166" t="s">
        <v>124</v>
      </c>
      <c r="AY137" s="14" t="s">
        <v>116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124</v>
      </c>
      <c r="BK137" s="168">
        <f t="shared" si="9"/>
        <v>0</v>
      </c>
      <c r="BL137" s="14" t="s">
        <v>123</v>
      </c>
      <c r="BM137" s="166" t="s">
        <v>149</v>
      </c>
    </row>
    <row r="138" spans="1:65" s="2" customFormat="1" ht="21.75" customHeight="1">
      <c r="A138" s="29"/>
      <c r="B138" s="154"/>
      <c r="C138" s="155" t="s">
        <v>150</v>
      </c>
      <c r="D138" s="155" t="s">
        <v>119</v>
      </c>
      <c r="E138" s="156" t="s">
        <v>151</v>
      </c>
      <c r="F138" s="157" t="s">
        <v>152</v>
      </c>
      <c r="G138" s="158" t="s">
        <v>153</v>
      </c>
      <c r="H138" s="159">
        <v>1.5189999999999999</v>
      </c>
      <c r="I138" s="160"/>
      <c r="J138" s="159">
        <f t="shared" si="0"/>
        <v>0</v>
      </c>
      <c r="K138" s="161"/>
      <c r="L138" s="30"/>
      <c r="M138" s="162" t="s">
        <v>1</v>
      </c>
      <c r="N138" s="163" t="s">
        <v>39</v>
      </c>
      <c r="O138" s="55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123</v>
      </c>
      <c r="AT138" s="166" t="s">
        <v>119</v>
      </c>
      <c r="AU138" s="166" t="s">
        <v>124</v>
      </c>
      <c r="AY138" s="14" t="s">
        <v>116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124</v>
      </c>
      <c r="BK138" s="168">
        <f t="shared" si="9"/>
        <v>0</v>
      </c>
      <c r="BL138" s="14" t="s">
        <v>123</v>
      </c>
      <c r="BM138" s="166" t="s">
        <v>154</v>
      </c>
    </row>
    <row r="139" spans="1:65" s="2" customFormat="1" ht="16.5" customHeight="1">
      <c r="A139" s="29"/>
      <c r="B139" s="154"/>
      <c r="C139" s="155" t="s">
        <v>136</v>
      </c>
      <c r="D139" s="155" t="s">
        <v>119</v>
      </c>
      <c r="E139" s="156" t="s">
        <v>155</v>
      </c>
      <c r="F139" s="157" t="s">
        <v>156</v>
      </c>
      <c r="G139" s="158" t="s">
        <v>153</v>
      </c>
      <c r="H139" s="159">
        <v>1.5189999999999999</v>
      </c>
      <c r="I139" s="160"/>
      <c r="J139" s="159">
        <f t="shared" si="0"/>
        <v>0</v>
      </c>
      <c r="K139" s="161"/>
      <c r="L139" s="30"/>
      <c r="M139" s="162" t="s">
        <v>1</v>
      </c>
      <c r="N139" s="163" t="s">
        <v>39</v>
      </c>
      <c r="O139" s="55"/>
      <c r="P139" s="164">
        <f t="shared" si="1"/>
        <v>0</v>
      </c>
      <c r="Q139" s="164">
        <v>0</v>
      </c>
      <c r="R139" s="164">
        <f t="shared" si="2"/>
        <v>0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123</v>
      </c>
      <c r="AT139" s="166" t="s">
        <v>119</v>
      </c>
      <c r="AU139" s="166" t="s">
        <v>124</v>
      </c>
      <c r="AY139" s="14" t="s">
        <v>116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124</v>
      </c>
      <c r="BK139" s="168">
        <f t="shared" si="9"/>
        <v>0</v>
      </c>
      <c r="BL139" s="14" t="s">
        <v>123</v>
      </c>
      <c r="BM139" s="166" t="s">
        <v>157</v>
      </c>
    </row>
    <row r="140" spans="1:65" s="2" customFormat="1" ht="21.75" customHeight="1">
      <c r="A140" s="29"/>
      <c r="B140" s="154"/>
      <c r="C140" s="155" t="s">
        <v>158</v>
      </c>
      <c r="D140" s="155" t="s">
        <v>119</v>
      </c>
      <c r="E140" s="156" t="s">
        <v>159</v>
      </c>
      <c r="F140" s="157" t="s">
        <v>160</v>
      </c>
      <c r="G140" s="158" t="s">
        <v>153</v>
      </c>
      <c r="H140" s="159">
        <v>13.670999999999999</v>
      </c>
      <c r="I140" s="160"/>
      <c r="J140" s="159">
        <f t="shared" si="0"/>
        <v>0</v>
      </c>
      <c r="K140" s="161"/>
      <c r="L140" s="30"/>
      <c r="M140" s="162" t="s">
        <v>1</v>
      </c>
      <c r="N140" s="163" t="s">
        <v>39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123</v>
      </c>
      <c r="AT140" s="166" t="s">
        <v>119</v>
      </c>
      <c r="AU140" s="166" t="s">
        <v>124</v>
      </c>
      <c r="AY140" s="14" t="s">
        <v>116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124</v>
      </c>
      <c r="BK140" s="168">
        <f t="shared" si="9"/>
        <v>0</v>
      </c>
      <c r="BL140" s="14" t="s">
        <v>123</v>
      </c>
      <c r="BM140" s="166" t="s">
        <v>161</v>
      </c>
    </row>
    <row r="141" spans="1:65" s="2" customFormat="1" ht="21.75" customHeight="1">
      <c r="A141" s="29"/>
      <c r="B141" s="154"/>
      <c r="C141" s="155" t="s">
        <v>162</v>
      </c>
      <c r="D141" s="155" t="s">
        <v>119</v>
      </c>
      <c r="E141" s="156" t="s">
        <v>163</v>
      </c>
      <c r="F141" s="157" t="s">
        <v>164</v>
      </c>
      <c r="G141" s="158" t="s">
        <v>153</v>
      </c>
      <c r="H141" s="159">
        <v>1.5189999999999999</v>
      </c>
      <c r="I141" s="160"/>
      <c r="J141" s="159">
        <f t="shared" si="0"/>
        <v>0</v>
      </c>
      <c r="K141" s="161"/>
      <c r="L141" s="30"/>
      <c r="M141" s="162" t="s">
        <v>1</v>
      </c>
      <c r="N141" s="163" t="s">
        <v>39</v>
      </c>
      <c r="O141" s="55"/>
      <c r="P141" s="164">
        <f t="shared" si="1"/>
        <v>0</v>
      </c>
      <c r="Q141" s="164">
        <v>0</v>
      </c>
      <c r="R141" s="164">
        <f t="shared" si="2"/>
        <v>0</v>
      </c>
      <c r="S141" s="164">
        <v>0</v>
      </c>
      <c r="T141" s="16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123</v>
      </c>
      <c r="AT141" s="166" t="s">
        <v>119</v>
      </c>
      <c r="AU141" s="166" t="s">
        <v>124</v>
      </c>
      <c r="AY141" s="14" t="s">
        <v>116</v>
      </c>
      <c r="BE141" s="167">
        <f t="shared" si="4"/>
        <v>0</v>
      </c>
      <c r="BF141" s="167">
        <f t="shared" si="5"/>
        <v>0</v>
      </c>
      <c r="BG141" s="167">
        <f t="shared" si="6"/>
        <v>0</v>
      </c>
      <c r="BH141" s="167">
        <f t="shared" si="7"/>
        <v>0</v>
      </c>
      <c r="BI141" s="167">
        <f t="shared" si="8"/>
        <v>0</v>
      </c>
      <c r="BJ141" s="14" t="s">
        <v>124</v>
      </c>
      <c r="BK141" s="168">
        <f t="shared" si="9"/>
        <v>0</v>
      </c>
      <c r="BL141" s="14" t="s">
        <v>123</v>
      </c>
      <c r="BM141" s="166" t="s">
        <v>165</v>
      </c>
    </row>
    <row r="142" spans="1:65" s="2" customFormat="1" ht="21.75" customHeight="1">
      <c r="A142" s="29"/>
      <c r="B142" s="154"/>
      <c r="C142" s="155" t="s">
        <v>166</v>
      </c>
      <c r="D142" s="155" t="s">
        <v>119</v>
      </c>
      <c r="E142" s="156" t="s">
        <v>167</v>
      </c>
      <c r="F142" s="157" t="s">
        <v>168</v>
      </c>
      <c r="G142" s="158" t="s">
        <v>153</v>
      </c>
      <c r="H142" s="159">
        <v>1.5189999999999999</v>
      </c>
      <c r="I142" s="160"/>
      <c r="J142" s="159">
        <f t="shared" si="0"/>
        <v>0</v>
      </c>
      <c r="K142" s="161"/>
      <c r="L142" s="30"/>
      <c r="M142" s="162" t="s">
        <v>1</v>
      </c>
      <c r="N142" s="163" t="s">
        <v>39</v>
      </c>
      <c r="O142" s="55"/>
      <c r="P142" s="164">
        <f t="shared" si="1"/>
        <v>0</v>
      </c>
      <c r="Q142" s="164">
        <v>0</v>
      </c>
      <c r="R142" s="164">
        <f t="shared" si="2"/>
        <v>0</v>
      </c>
      <c r="S142" s="164">
        <v>0</v>
      </c>
      <c r="T142" s="16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123</v>
      </c>
      <c r="AT142" s="166" t="s">
        <v>119</v>
      </c>
      <c r="AU142" s="166" t="s">
        <v>124</v>
      </c>
      <c r="AY142" s="14" t="s">
        <v>116</v>
      </c>
      <c r="BE142" s="167">
        <f t="shared" si="4"/>
        <v>0</v>
      </c>
      <c r="BF142" s="167">
        <f t="shared" si="5"/>
        <v>0</v>
      </c>
      <c r="BG142" s="167">
        <f t="shared" si="6"/>
        <v>0</v>
      </c>
      <c r="BH142" s="167">
        <f t="shared" si="7"/>
        <v>0</v>
      </c>
      <c r="BI142" s="167">
        <f t="shared" si="8"/>
        <v>0</v>
      </c>
      <c r="BJ142" s="14" t="s">
        <v>124</v>
      </c>
      <c r="BK142" s="168">
        <f t="shared" si="9"/>
        <v>0</v>
      </c>
      <c r="BL142" s="14" t="s">
        <v>123</v>
      </c>
      <c r="BM142" s="166" t="s">
        <v>169</v>
      </c>
    </row>
    <row r="143" spans="1:65" s="12" customFormat="1" ht="22.9" customHeight="1">
      <c r="B143" s="141"/>
      <c r="D143" s="142" t="s">
        <v>72</v>
      </c>
      <c r="E143" s="152" t="s">
        <v>170</v>
      </c>
      <c r="F143" s="152" t="s">
        <v>171</v>
      </c>
      <c r="I143" s="144"/>
      <c r="J143" s="153">
        <f>BK143</f>
        <v>0</v>
      </c>
      <c r="L143" s="141"/>
      <c r="M143" s="146"/>
      <c r="N143" s="147"/>
      <c r="O143" s="147"/>
      <c r="P143" s="148">
        <f>P144</f>
        <v>0</v>
      </c>
      <c r="Q143" s="147"/>
      <c r="R143" s="148">
        <f>R144</f>
        <v>0</v>
      </c>
      <c r="S143" s="147"/>
      <c r="T143" s="149">
        <f>T144</f>
        <v>0</v>
      </c>
      <c r="AR143" s="142" t="s">
        <v>81</v>
      </c>
      <c r="AT143" s="150" t="s">
        <v>72</v>
      </c>
      <c r="AU143" s="150" t="s">
        <v>81</v>
      </c>
      <c r="AY143" s="142" t="s">
        <v>116</v>
      </c>
      <c r="BK143" s="151">
        <f>BK144</f>
        <v>0</v>
      </c>
    </row>
    <row r="144" spans="1:65" s="2" customFormat="1" ht="21.75" customHeight="1">
      <c r="A144" s="29"/>
      <c r="B144" s="154"/>
      <c r="C144" s="155" t="s">
        <v>172</v>
      </c>
      <c r="D144" s="155" t="s">
        <v>119</v>
      </c>
      <c r="E144" s="156" t="s">
        <v>173</v>
      </c>
      <c r="F144" s="157" t="s">
        <v>174</v>
      </c>
      <c r="G144" s="158" t="s">
        <v>153</v>
      </c>
      <c r="H144" s="159">
        <v>2.0030000000000001</v>
      </c>
      <c r="I144" s="160"/>
      <c r="J144" s="159">
        <f>ROUND(I144*H144,3)</f>
        <v>0</v>
      </c>
      <c r="K144" s="161"/>
      <c r="L144" s="30"/>
      <c r="M144" s="162" t="s">
        <v>1</v>
      </c>
      <c r="N144" s="163" t="s">
        <v>39</v>
      </c>
      <c r="O144" s="55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123</v>
      </c>
      <c r="AT144" s="166" t="s">
        <v>119</v>
      </c>
      <c r="AU144" s="166" t="s">
        <v>124</v>
      </c>
      <c r="AY144" s="14" t="s">
        <v>116</v>
      </c>
      <c r="BE144" s="167">
        <f>IF(N144="základná",J144,0)</f>
        <v>0</v>
      </c>
      <c r="BF144" s="167">
        <f>IF(N144="znížená",J144,0)</f>
        <v>0</v>
      </c>
      <c r="BG144" s="167">
        <f>IF(N144="zákl. prenesená",J144,0)</f>
        <v>0</v>
      </c>
      <c r="BH144" s="167">
        <f>IF(N144="zníž. prenesená",J144,0)</f>
        <v>0</v>
      </c>
      <c r="BI144" s="167">
        <f>IF(N144="nulová",J144,0)</f>
        <v>0</v>
      </c>
      <c r="BJ144" s="14" t="s">
        <v>124</v>
      </c>
      <c r="BK144" s="168">
        <f>ROUND(I144*H144,3)</f>
        <v>0</v>
      </c>
      <c r="BL144" s="14" t="s">
        <v>123</v>
      </c>
      <c r="BM144" s="166" t="s">
        <v>175</v>
      </c>
    </row>
    <row r="145" spans="1:65" s="12" customFormat="1" ht="25.9" customHeight="1">
      <c r="B145" s="141"/>
      <c r="D145" s="142" t="s">
        <v>72</v>
      </c>
      <c r="E145" s="143" t="s">
        <v>176</v>
      </c>
      <c r="F145" s="143" t="s">
        <v>177</v>
      </c>
      <c r="I145" s="144"/>
      <c r="J145" s="145">
        <f>BK145</f>
        <v>0</v>
      </c>
      <c r="L145" s="141"/>
      <c r="M145" s="146"/>
      <c r="N145" s="147"/>
      <c r="O145" s="147"/>
      <c r="P145" s="148">
        <f>P146+P149+P158+P161+P164+P169</f>
        <v>0</v>
      </c>
      <c r="Q145" s="147"/>
      <c r="R145" s="148">
        <f>R146+R149+R158+R161+R164+R169</f>
        <v>5.2204607000000003</v>
      </c>
      <c r="S145" s="147"/>
      <c r="T145" s="149">
        <f>T146+T149+T158+T161+T164+T169</f>
        <v>1.4473973</v>
      </c>
      <c r="AR145" s="142" t="s">
        <v>124</v>
      </c>
      <c r="AT145" s="150" t="s">
        <v>72</v>
      </c>
      <c r="AU145" s="150" t="s">
        <v>73</v>
      </c>
      <c r="AY145" s="142" t="s">
        <v>116</v>
      </c>
      <c r="BK145" s="151">
        <f>BK146+BK149+BK158+BK161+BK164+BK169</f>
        <v>0</v>
      </c>
    </row>
    <row r="146" spans="1:65" s="12" customFormat="1" ht="22.9" customHeight="1">
      <c r="B146" s="141"/>
      <c r="D146" s="142" t="s">
        <v>72</v>
      </c>
      <c r="E146" s="152" t="s">
        <v>178</v>
      </c>
      <c r="F146" s="152" t="s">
        <v>179</v>
      </c>
      <c r="I146" s="144"/>
      <c r="J146" s="153">
        <f>BK146</f>
        <v>0</v>
      </c>
      <c r="L146" s="141"/>
      <c r="M146" s="146"/>
      <c r="N146" s="147"/>
      <c r="O146" s="147"/>
      <c r="P146" s="148">
        <f>SUM(P147:P148)</f>
        <v>0</v>
      </c>
      <c r="Q146" s="147"/>
      <c r="R146" s="148">
        <f>SUM(R147:R148)</f>
        <v>3.5562999999999998</v>
      </c>
      <c r="S146" s="147"/>
      <c r="T146" s="149">
        <f>SUM(T147:T148)</f>
        <v>0</v>
      </c>
      <c r="AR146" s="142" t="s">
        <v>124</v>
      </c>
      <c r="AT146" s="150" t="s">
        <v>72</v>
      </c>
      <c r="AU146" s="150" t="s">
        <v>81</v>
      </c>
      <c r="AY146" s="142" t="s">
        <v>116</v>
      </c>
      <c r="BK146" s="151">
        <f>SUM(BK147:BK148)</f>
        <v>0</v>
      </c>
    </row>
    <row r="147" spans="1:65" s="2" customFormat="1" ht="21.75" customHeight="1">
      <c r="A147" s="29"/>
      <c r="B147" s="154"/>
      <c r="C147" s="155" t="s">
        <v>180</v>
      </c>
      <c r="D147" s="155" t="s">
        <v>119</v>
      </c>
      <c r="E147" s="156" t="s">
        <v>181</v>
      </c>
      <c r="F147" s="157" t="s">
        <v>182</v>
      </c>
      <c r="G147" s="158" t="s">
        <v>122</v>
      </c>
      <c r="H147" s="159">
        <v>265</v>
      </c>
      <c r="I147" s="160"/>
      <c r="J147" s="159">
        <f>ROUND(I147*H147,3)</f>
        <v>0</v>
      </c>
      <c r="K147" s="161"/>
      <c r="L147" s="30"/>
      <c r="M147" s="162" t="s">
        <v>1</v>
      </c>
      <c r="N147" s="163" t="s">
        <v>39</v>
      </c>
      <c r="O147" s="55"/>
      <c r="P147" s="164">
        <f>O147*H147</f>
        <v>0</v>
      </c>
      <c r="Q147" s="164">
        <v>1.342E-2</v>
      </c>
      <c r="R147" s="164">
        <f>Q147*H147</f>
        <v>3.5562999999999998</v>
      </c>
      <c r="S147" s="164">
        <v>0</v>
      </c>
      <c r="T147" s="165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183</v>
      </c>
      <c r="AT147" s="166" t="s">
        <v>119</v>
      </c>
      <c r="AU147" s="166" t="s">
        <v>124</v>
      </c>
      <c r="AY147" s="14" t="s">
        <v>116</v>
      </c>
      <c r="BE147" s="167">
        <f>IF(N147="základná",J147,0)</f>
        <v>0</v>
      </c>
      <c r="BF147" s="167">
        <f>IF(N147="znížená",J147,0)</f>
        <v>0</v>
      </c>
      <c r="BG147" s="167">
        <f>IF(N147="zákl. prenesená",J147,0)</f>
        <v>0</v>
      </c>
      <c r="BH147" s="167">
        <f>IF(N147="zníž. prenesená",J147,0)</f>
        <v>0</v>
      </c>
      <c r="BI147" s="167">
        <f>IF(N147="nulová",J147,0)</f>
        <v>0</v>
      </c>
      <c r="BJ147" s="14" t="s">
        <v>124</v>
      </c>
      <c r="BK147" s="168">
        <f>ROUND(I147*H147,3)</f>
        <v>0</v>
      </c>
      <c r="BL147" s="14" t="s">
        <v>183</v>
      </c>
      <c r="BM147" s="166" t="s">
        <v>184</v>
      </c>
    </row>
    <row r="148" spans="1:65" s="2" customFormat="1" ht="16.5" customHeight="1">
      <c r="A148" s="29"/>
      <c r="B148" s="154"/>
      <c r="C148" s="155" t="s">
        <v>185</v>
      </c>
      <c r="D148" s="155" t="s">
        <v>119</v>
      </c>
      <c r="E148" s="156" t="s">
        <v>186</v>
      </c>
      <c r="F148" s="157" t="s">
        <v>187</v>
      </c>
      <c r="G148" s="158" t="s">
        <v>188</v>
      </c>
      <c r="H148" s="160"/>
      <c r="I148" s="160"/>
      <c r="J148" s="159">
        <f>ROUND(I148*H148,3)</f>
        <v>0</v>
      </c>
      <c r="K148" s="161"/>
      <c r="L148" s="30"/>
      <c r="M148" s="162" t="s">
        <v>1</v>
      </c>
      <c r="N148" s="163" t="s">
        <v>39</v>
      </c>
      <c r="O148" s="55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183</v>
      </c>
      <c r="AT148" s="166" t="s">
        <v>119</v>
      </c>
      <c r="AU148" s="166" t="s">
        <v>124</v>
      </c>
      <c r="AY148" s="14" t="s">
        <v>116</v>
      </c>
      <c r="BE148" s="167">
        <f>IF(N148="základná",J148,0)</f>
        <v>0</v>
      </c>
      <c r="BF148" s="167">
        <f>IF(N148="znížená",J148,0)</f>
        <v>0</v>
      </c>
      <c r="BG148" s="167">
        <f>IF(N148="zákl. prenesená",J148,0)</f>
        <v>0</v>
      </c>
      <c r="BH148" s="167">
        <f>IF(N148="zníž. prenesená",J148,0)</f>
        <v>0</v>
      </c>
      <c r="BI148" s="167">
        <f>IF(N148="nulová",J148,0)</f>
        <v>0</v>
      </c>
      <c r="BJ148" s="14" t="s">
        <v>124</v>
      </c>
      <c r="BK148" s="168">
        <f>ROUND(I148*H148,3)</f>
        <v>0</v>
      </c>
      <c r="BL148" s="14" t="s">
        <v>183</v>
      </c>
      <c r="BM148" s="166" t="s">
        <v>189</v>
      </c>
    </row>
    <row r="149" spans="1:65" s="12" customFormat="1" ht="22.9" customHeight="1">
      <c r="B149" s="141"/>
      <c r="D149" s="142" t="s">
        <v>72</v>
      </c>
      <c r="E149" s="152" t="s">
        <v>190</v>
      </c>
      <c r="F149" s="152" t="s">
        <v>191</v>
      </c>
      <c r="I149" s="144"/>
      <c r="J149" s="153">
        <f>BK149</f>
        <v>0</v>
      </c>
      <c r="L149" s="141"/>
      <c r="M149" s="146"/>
      <c r="N149" s="147"/>
      <c r="O149" s="147"/>
      <c r="P149" s="148">
        <f>SUM(P150:P157)</f>
        <v>0</v>
      </c>
      <c r="Q149" s="147"/>
      <c r="R149" s="148">
        <f>SUM(R150:R157)</f>
        <v>0.11299710000000002</v>
      </c>
      <c r="S149" s="147"/>
      <c r="T149" s="149">
        <f>SUM(T150:T157)</f>
        <v>1.1023973</v>
      </c>
      <c r="AR149" s="142" t="s">
        <v>124</v>
      </c>
      <c r="AT149" s="150" t="s">
        <v>72</v>
      </c>
      <c r="AU149" s="150" t="s">
        <v>81</v>
      </c>
      <c r="AY149" s="142" t="s">
        <v>116</v>
      </c>
      <c r="BK149" s="151">
        <f>SUM(BK150:BK157)</f>
        <v>0</v>
      </c>
    </row>
    <row r="150" spans="1:65" s="2" customFormat="1" ht="21.75" customHeight="1">
      <c r="A150" s="29"/>
      <c r="B150" s="154"/>
      <c r="C150" s="155" t="s">
        <v>183</v>
      </c>
      <c r="D150" s="155" t="s">
        <v>119</v>
      </c>
      <c r="E150" s="156" t="s">
        <v>192</v>
      </c>
      <c r="F150" s="157" t="s">
        <v>193</v>
      </c>
      <c r="G150" s="158" t="s">
        <v>122</v>
      </c>
      <c r="H150" s="159">
        <v>44.722000000000001</v>
      </c>
      <c r="I150" s="160"/>
      <c r="J150" s="159">
        <f t="shared" ref="J150:J157" si="10">ROUND(I150*H150,3)</f>
        <v>0</v>
      </c>
      <c r="K150" s="161"/>
      <c r="L150" s="30"/>
      <c r="M150" s="162" t="s">
        <v>1</v>
      </c>
      <c r="N150" s="163" t="s">
        <v>39</v>
      </c>
      <c r="O150" s="55"/>
      <c r="P150" s="164">
        <f t="shared" ref="P150:P157" si="11">O150*H150</f>
        <v>0</v>
      </c>
      <c r="Q150" s="164">
        <v>0</v>
      </c>
      <c r="R150" s="164">
        <f t="shared" ref="R150:R157" si="12">Q150*H150</f>
        <v>0</v>
      </c>
      <c r="S150" s="164">
        <v>2.4649999999999998E-2</v>
      </c>
      <c r="T150" s="165">
        <f t="shared" ref="T150:T157" si="13">S150*H150</f>
        <v>1.1023973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183</v>
      </c>
      <c r="AT150" s="166" t="s">
        <v>119</v>
      </c>
      <c r="AU150" s="166" t="s">
        <v>124</v>
      </c>
      <c r="AY150" s="14" t="s">
        <v>116</v>
      </c>
      <c r="BE150" s="167">
        <f t="shared" ref="BE150:BE157" si="14">IF(N150="základná",J150,0)</f>
        <v>0</v>
      </c>
      <c r="BF150" s="167">
        <f t="shared" ref="BF150:BF157" si="15">IF(N150="znížená",J150,0)</f>
        <v>0</v>
      </c>
      <c r="BG150" s="167">
        <f t="shared" ref="BG150:BG157" si="16">IF(N150="zákl. prenesená",J150,0)</f>
        <v>0</v>
      </c>
      <c r="BH150" s="167">
        <f t="shared" ref="BH150:BH157" si="17">IF(N150="zníž. prenesená",J150,0)</f>
        <v>0</v>
      </c>
      <c r="BI150" s="167">
        <f t="shared" ref="BI150:BI157" si="18">IF(N150="nulová",J150,0)</f>
        <v>0</v>
      </c>
      <c r="BJ150" s="14" t="s">
        <v>124</v>
      </c>
      <c r="BK150" s="168">
        <f t="shared" ref="BK150:BK157" si="19">ROUND(I150*H150,3)</f>
        <v>0</v>
      </c>
      <c r="BL150" s="14" t="s">
        <v>183</v>
      </c>
      <c r="BM150" s="166" t="s">
        <v>194</v>
      </c>
    </row>
    <row r="151" spans="1:65" s="2" customFormat="1" ht="16.5" customHeight="1">
      <c r="A151" s="29"/>
      <c r="B151" s="154"/>
      <c r="C151" s="155" t="s">
        <v>195</v>
      </c>
      <c r="D151" s="155" t="s">
        <v>119</v>
      </c>
      <c r="E151" s="156" t="s">
        <v>196</v>
      </c>
      <c r="F151" s="157" t="s">
        <v>197</v>
      </c>
      <c r="G151" s="158" t="s">
        <v>198</v>
      </c>
      <c r="H151" s="159">
        <v>37.51</v>
      </c>
      <c r="I151" s="160"/>
      <c r="J151" s="159">
        <f t="shared" si="10"/>
        <v>0</v>
      </c>
      <c r="K151" s="161"/>
      <c r="L151" s="30"/>
      <c r="M151" s="162" t="s">
        <v>1</v>
      </c>
      <c r="N151" s="163" t="s">
        <v>39</v>
      </c>
      <c r="O151" s="55"/>
      <c r="P151" s="164">
        <f t="shared" si="11"/>
        <v>0</v>
      </c>
      <c r="Q151" s="164">
        <v>2.1000000000000001E-4</v>
      </c>
      <c r="R151" s="164">
        <f t="shared" si="12"/>
        <v>7.8770999999999997E-3</v>
      </c>
      <c r="S151" s="164">
        <v>0</v>
      </c>
      <c r="T151" s="16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183</v>
      </c>
      <c r="AT151" s="166" t="s">
        <v>119</v>
      </c>
      <c r="AU151" s="166" t="s">
        <v>124</v>
      </c>
      <c r="AY151" s="14" t="s">
        <v>116</v>
      </c>
      <c r="BE151" s="167">
        <f t="shared" si="14"/>
        <v>0</v>
      </c>
      <c r="BF151" s="167">
        <f t="shared" si="15"/>
        <v>0</v>
      </c>
      <c r="BG151" s="167">
        <f t="shared" si="16"/>
        <v>0</v>
      </c>
      <c r="BH151" s="167">
        <f t="shared" si="17"/>
        <v>0</v>
      </c>
      <c r="BI151" s="167">
        <f t="shared" si="18"/>
        <v>0</v>
      </c>
      <c r="BJ151" s="14" t="s">
        <v>124</v>
      </c>
      <c r="BK151" s="168">
        <f t="shared" si="19"/>
        <v>0</v>
      </c>
      <c r="BL151" s="14" t="s">
        <v>183</v>
      </c>
      <c r="BM151" s="166" t="s">
        <v>199</v>
      </c>
    </row>
    <row r="152" spans="1:65" s="2" customFormat="1" ht="21.75" customHeight="1">
      <c r="A152" s="29"/>
      <c r="B152" s="154"/>
      <c r="C152" s="169" t="s">
        <v>200</v>
      </c>
      <c r="D152" s="169" t="s">
        <v>201</v>
      </c>
      <c r="E152" s="170" t="s">
        <v>202</v>
      </c>
      <c r="F152" s="171" t="s">
        <v>203</v>
      </c>
      <c r="G152" s="172" t="s">
        <v>148</v>
      </c>
      <c r="H152" s="173">
        <v>1</v>
      </c>
      <c r="I152" s="174"/>
      <c r="J152" s="173">
        <f t="shared" si="10"/>
        <v>0</v>
      </c>
      <c r="K152" s="175"/>
      <c r="L152" s="176"/>
      <c r="M152" s="177" t="s">
        <v>1</v>
      </c>
      <c r="N152" s="178" t="s">
        <v>39</v>
      </c>
      <c r="O152" s="55"/>
      <c r="P152" s="164">
        <f t="shared" si="11"/>
        <v>0</v>
      </c>
      <c r="Q152" s="164">
        <v>1.3559999999999999E-2</v>
      </c>
      <c r="R152" s="164">
        <f t="shared" si="12"/>
        <v>1.3559999999999999E-2</v>
      </c>
      <c r="S152" s="164">
        <v>0</v>
      </c>
      <c r="T152" s="16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204</v>
      </c>
      <c r="AT152" s="166" t="s">
        <v>201</v>
      </c>
      <c r="AU152" s="166" t="s">
        <v>124</v>
      </c>
      <c r="AY152" s="14" t="s">
        <v>116</v>
      </c>
      <c r="BE152" s="167">
        <f t="shared" si="14"/>
        <v>0</v>
      </c>
      <c r="BF152" s="167">
        <f t="shared" si="15"/>
        <v>0</v>
      </c>
      <c r="BG152" s="167">
        <f t="shared" si="16"/>
        <v>0</v>
      </c>
      <c r="BH152" s="167">
        <f t="shared" si="17"/>
        <v>0</v>
      </c>
      <c r="BI152" s="167">
        <f t="shared" si="18"/>
        <v>0</v>
      </c>
      <c r="BJ152" s="14" t="s">
        <v>124</v>
      </c>
      <c r="BK152" s="168">
        <f t="shared" si="19"/>
        <v>0</v>
      </c>
      <c r="BL152" s="14" t="s">
        <v>183</v>
      </c>
      <c r="BM152" s="166" t="s">
        <v>205</v>
      </c>
    </row>
    <row r="153" spans="1:65" s="2" customFormat="1" ht="16.5" customHeight="1">
      <c r="A153" s="29"/>
      <c r="B153" s="154"/>
      <c r="C153" s="169" t="s">
        <v>206</v>
      </c>
      <c r="D153" s="169" t="s">
        <v>201</v>
      </c>
      <c r="E153" s="170" t="s">
        <v>207</v>
      </c>
      <c r="F153" s="171" t="s">
        <v>208</v>
      </c>
      <c r="G153" s="172" t="s">
        <v>148</v>
      </c>
      <c r="H153" s="173">
        <v>1</v>
      </c>
      <c r="I153" s="174"/>
      <c r="J153" s="173">
        <f t="shared" si="10"/>
        <v>0</v>
      </c>
      <c r="K153" s="175"/>
      <c r="L153" s="176"/>
      <c r="M153" s="177" t="s">
        <v>1</v>
      </c>
      <c r="N153" s="178" t="s">
        <v>39</v>
      </c>
      <c r="O153" s="55"/>
      <c r="P153" s="164">
        <f t="shared" si="11"/>
        <v>0</v>
      </c>
      <c r="Q153" s="164">
        <v>1.3559999999999999E-2</v>
      </c>
      <c r="R153" s="164">
        <f t="shared" si="12"/>
        <v>1.3559999999999999E-2</v>
      </c>
      <c r="S153" s="164">
        <v>0</v>
      </c>
      <c r="T153" s="16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204</v>
      </c>
      <c r="AT153" s="166" t="s">
        <v>201</v>
      </c>
      <c r="AU153" s="166" t="s">
        <v>124</v>
      </c>
      <c r="AY153" s="14" t="s">
        <v>116</v>
      </c>
      <c r="BE153" s="167">
        <f t="shared" si="14"/>
        <v>0</v>
      </c>
      <c r="BF153" s="167">
        <f t="shared" si="15"/>
        <v>0</v>
      </c>
      <c r="BG153" s="167">
        <f t="shared" si="16"/>
        <v>0</v>
      </c>
      <c r="BH153" s="167">
        <f t="shared" si="17"/>
        <v>0</v>
      </c>
      <c r="BI153" s="167">
        <f t="shared" si="18"/>
        <v>0</v>
      </c>
      <c r="BJ153" s="14" t="s">
        <v>124</v>
      </c>
      <c r="BK153" s="168">
        <f t="shared" si="19"/>
        <v>0</v>
      </c>
      <c r="BL153" s="14" t="s">
        <v>183</v>
      </c>
      <c r="BM153" s="166" t="s">
        <v>209</v>
      </c>
    </row>
    <row r="154" spans="1:65" s="2" customFormat="1" ht="21.75" customHeight="1">
      <c r="A154" s="29"/>
      <c r="B154" s="154"/>
      <c r="C154" s="155" t="s">
        <v>7</v>
      </c>
      <c r="D154" s="155" t="s">
        <v>119</v>
      </c>
      <c r="E154" s="156" t="s">
        <v>210</v>
      </c>
      <c r="F154" s="157" t="s">
        <v>211</v>
      </c>
      <c r="G154" s="158" t="s">
        <v>148</v>
      </c>
      <c r="H154" s="159">
        <v>3</v>
      </c>
      <c r="I154" s="160"/>
      <c r="J154" s="159">
        <f t="shared" si="10"/>
        <v>0</v>
      </c>
      <c r="K154" s="161"/>
      <c r="L154" s="30"/>
      <c r="M154" s="162" t="s">
        <v>1</v>
      </c>
      <c r="N154" s="163" t="s">
        <v>39</v>
      </c>
      <c r="O154" s="55"/>
      <c r="P154" s="164">
        <f t="shared" si="11"/>
        <v>0</v>
      </c>
      <c r="Q154" s="164">
        <v>0</v>
      </c>
      <c r="R154" s="164">
        <f t="shared" si="12"/>
        <v>0</v>
      </c>
      <c r="S154" s="164">
        <v>0</v>
      </c>
      <c r="T154" s="16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183</v>
      </c>
      <c r="AT154" s="166" t="s">
        <v>119</v>
      </c>
      <c r="AU154" s="166" t="s">
        <v>124</v>
      </c>
      <c r="AY154" s="14" t="s">
        <v>116</v>
      </c>
      <c r="BE154" s="167">
        <f t="shared" si="14"/>
        <v>0</v>
      </c>
      <c r="BF154" s="167">
        <f t="shared" si="15"/>
        <v>0</v>
      </c>
      <c r="BG154" s="167">
        <f t="shared" si="16"/>
        <v>0</v>
      </c>
      <c r="BH154" s="167">
        <f t="shared" si="17"/>
        <v>0</v>
      </c>
      <c r="BI154" s="167">
        <f t="shared" si="18"/>
        <v>0</v>
      </c>
      <c r="BJ154" s="14" t="s">
        <v>124</v>
      </c>
      <c r="BK154" s="168">
        <f t="shared" si="19"/>
        <v>0</v>
      </c>
      <c r="BL154" s="14" t="s">
        <v>183</v>
      </c>
      <c r="BM154" s="166" t="s">
        <v>212</v>
      </c>
    </row>
    <row r="155" spans="1:65" s="2" customFormat="1" ht="21.75" customHeight="1">
      <c r="A155" s="29"/>
      <c r="B155" s="154"/>
      <c r="C155" s="169" t="s">
        <v>213</v>
      </c>
      <c r="D155" s="169" t="s">
        <v>201</v>
      </c>
      <c r="E155" s="170" t="s">
        <v>214</v>
      </c>
      <c r="F155" s="171" t="s">
        <v>215</v>
      </c>
      <c r="G155" s="172" t="s">
        <v>148</v>
      </c>
      <c r="H155" s="173">
        <v>3</v>
      </c>
      <c r="I155" s="174"/>
      <c r="J155" s="173">
        <f t="shared" si="10"/>
        <v>0</v>
      </c>
      <c r="K155" s="175"/>
      <c r="L155" s="176"/>
      <c r="M155" s="177" t="s">
        <v>1</v>
      </c>
      <c r="N155" s="178" t="s">
        <v>39</v>
      </c>
      <c r="O155" s="55"/>
      <c r="P155" s="164">
        <f t="shared" si="11"/>
        <v>0</v>
      </c>
      <c r="Q155" s="164">
        <v>1E-3</v>
      </c>
      <c r="R155" s="164">
        <f t="shared" si="12"/>
        <v>3.0000000000000001E-3</v>
      </c>
      <c r="S155" s="164">
        <v>0</v>
      </c>
      <c r="T155" s="16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204</v>
      </c>
      <c r="AT155" s="166" t="s">
        <v>201</v>
      </c>
      <c r="AU155" s="166" t="s">
        <v>124</v>
      </c>
      <c r="AY155" s="14" t="s">
        <v>116</v>
      </c>
      <c r="BE155" s="167">
        <f t="shared" si="14"/>
        <v>0</v>
      </c>
      <c r="BF155" s="167">
        <f t="shared" si="15"/>
        <v>0</v>
      </c>
      <c r="BG155" s="167">
        <f t="shared" si="16"/>
        <v>0</v>
      </c>
      <c r="BH155" s="167">
        <f t="shared" si="17"/>
        <v>0</v>
      </c>
      <c r="BI155" s="167">
        <f t="shared" si="18"/>
        <v>0</v>
      </c>
      <c r="BJ155" s="14" t="s">
        <v>124</v>
      </c>
      <c r="BK155" s="168">
        <f t="shared" si="19"/>
        <v>0</v>
      </c>
      <c r="BL155" s="14" t="s">
        <v>183</v>
      </c>
      <c r="BM155" s="166" t="s">
        <v>216</v>
      </c>
    </row>
    <row r="156" spans="1:65" s="2" customFormat="1" ht="21.75" customHeight="1">
      <c r="A156" s="29"/>
      <c r="B156" s="154"/>
      <c r="C156" s="169" t="s">
        <v>217</v>
      </c>
      <c r="D156" s="169" t="s">
        <v>201</v>
      </c>
      <c r="E156" s="170" t="s">
        <v>218</v>
      </c>
      <c r="F156" s="171" t="s">
        <v>219</v>
      </c>
      <c r="G156" s="172" t="s">
        <v>148</v>
      </c>
      <c r="H156" s="173">
        <v>3</v>
      </c>
      <c r="I156" s="174"/>
      <c r="J156" s="173">
        <f t="shared" si="10"/>
        <v>0</v>
      </c>
      <c r="K156" s="175"/>
      <c r="L156" s="176"/>
      <c r="M156" s="177" t="s">
        <v>1</v>
      </c>
      <c r="N156" s="178" t="s">
        <v>39</v>
      </c>
      <c r="O156" s="55"/>
      <c r="P156" s="164">
        <f t="shared" si="11"/>
        <v>0</v>
      </c>
      <c r="Q156" s="164">
        <v>2.5000000000000001E-2</v>
      </c>
      <c r="R156" s="164">
        <f t="shared" si="12"/>
        <v>7.5000000000000011E-2</v>
      </c>
      <c r="S156" s="164">
        <v>0</v>
      </c>
      <c r="T156" s="16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204</v>
      </c>
      <c r="AT156" s="166" t="s">
        <v>201</v>
      </c>
      <c r="AU156" s="166" t="s">
        <v>124</v>
      </c>
      <c r="AY156" s="14" t="s">
        <v>116</v>
      </c>
      <c r="BE156" s="167">
        <f t="shared" si="14"/>
        <v>0</v>
      </c>
      <c r="BF156" s="167">
        <f t="shared" si="15"/>
        <v>0</v>
      </c>
      <c r="BG156" s="167">
        <f t="shared" si="16"/>
        <v>0</v>
      </c>
      <c r="BH156" s="167">
        <f t="shared" si="17"/>
        <v>0</v>
      </c>
      <c r="BI156" s="167">
        <f t="shared" si="18"/>
        <v>0</v>
      </c>
      <c r="BJ156" s="14" t="s">
        <v>124</v>
      </c>
      <c r="BK156" s="168">
        <f t="shared" si="19"/>
        <v>0</v>
      </c>
      <c r="BL156" s="14" t="s">
        <v>183</v>
      </c>
      <c r="BM156" s="166" t="s">
        <v>220</v>
      </c>
    </row>
    <row r="157" spans="1:65" s="2" customFormat="1" ht="21.75" customHeight="1">
      <c r="A157" s="29"/>
      <c r="B157" s="154"/>
      <c r="C157" s="155" t="s">
        <v>221</v>
      </c>
      <c r="D157" s="155" t="s">
        <v>119</v>
      </c>
      <c r="E157" s="156" t="s">
        <v>222</v>
      </c>
      <c r="F157" s="157" t="s">
        <v>223</v>
      </c>
      <c r="G157" s="158" t="s">
        <v>188</v>
      </c>
      <c r="H157" s="160"/>
      <c r="I157" s="160"/>
      <c r="J157" s="159">
        <f t="shared" si="10"/>
        <v>0</v>
      </c>
      <c r="K157" s="161"/>
      <c r="L157" s="30"/>
      <c r="M157" s="162" t="s">
        <v>1</v>
      </c>
      <c r="N157" s="163" t="s">
        <v>39</v>
      </c>
      <c r="O157" s="55"/>
      <c r="P157" s="164">
        <f t="shared" si="11"/>
        <v>0</v>
      </c>
      <c r="Q157" s="164">
        <v>0</v>
      </c>
      <c r="R157" s="164">
        <f t="shared" si="12"/>
        <v>0</v>
      </c>
      <c r="S157" s="164">
        <v>0</v>
      </c>
      <c r="T157" s="16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183</v>
      </c>
      <c r="AT157" s="166" t="s">
        <v>119</v>
      </c>
      <c r="AU157" s="166" t="s">
        <v>124</v>
      </c>
      <c r="AY157" s="14" t="s">
        <v>116</v>
      </c>
      <c r="BE157" s="167">
        <f t="shared" si="14"/>
        <v>0</v>
      </c>
      <c r="BF157" s="167">
        <f t="shared" si="15"/>
        <v>0</v>
      </c>
      <c r="BG157" s="167">
        <f t="shared" si="16"/>
        <v>0</v>
      </c>
      <c r="BH157" s="167">
        <f t="shared" si="17"/>
        <v>0</v>
      </c>
      <c r="BI157" s="167">
        <f t="shared" si="18"/>
        <v>0</v>
      </c>
      <c r="BJ157" s="14" t="s">
        <v>124</v>
      </c>
      <c r="BK157" s="168">
        <f t="shared" si="19"/>
        <v>0</v>
      </c>
      <c r="BL157" s="14" t="s">
        <v>183</v>
      </c>
      <c r="BM157" s="166" t="s">
        <v>224</v>
      </c>
    </row>
    <row r="158" spans="1:65" s="12" customFormat="1" ht="22.9" customHeight="1">
      <c r="B158" s="141"/>
      <c r="D158" s="142" t="s">
        <v>72</v>
      </c>
      <c r="E158" s="152" t="s">
        <v>225</v>
      </c>
      <c r="F158" s="152" t="s">
        <v>226</v>
      </c>
      <c r="I158" s="144"/>
      <c r="J158" s="153">
        <f>BK158</f>
        <v>0</v>
      </c>
      <c r="L158" s="141"/>
      <c r="M158" s="146"/>
      <c r="N158" s="147"/>
      <c r="O158" s="147"/>
      <c r="P158" s="148">
        <f>SUM(P159:P160)</f>
        <v>0</v>
      </c>
      <c r="Q158" s="147"/>
      <c r="R158" s="148">
        <f>SUM(R159:R160)</f>
        <v>0</v>
      </c>
      <c r="S158" s="147"/>
      <c r="T158" s="149">
        <f>SUM(T159:T160)</f>
        <v>0.34500000000000003</v>
      </c>
      <c r="AR158" s="142" t="s">
        <v>124</v>
      </c>
      <c r="AT158" s="150" t="s">
        <v>72</v>
      </c>
      <c r="AU158" s="150" t="s">
        <v>81</v>
      </c>
      <c r="AY158" s="142" t="s">
        <v>116</v>
      </c>
      <c r="BK158" s="151">
        <f>SUM(BK159:BK160)</f>
        <v>0</v>
      </c>
    </row>
    <row r="159" spans="1:65" s="2" customFormat="1" ht="16.5" customHeight="1">
      <c r="A159" s="29"/>
      <c r="B159" s="154"/>
      <c r="C159" s="155" t="s">
        <v>227</v>
      </c>
      <c r="D159" s="155" t="s">
        <v>119</v>
      </c>
      <c r="E159" s="156" t="s">
        <v>228</v>
      </c>
      <c r="F159" s="157" t="s">
        <v>229</v>
      </c>
      <c r="G159" s="158" t="s">
        <v>198</v>
      </c>
      <c r="H159" s="159">
        <v>80</v>
      </c>
      <c r="I159" s="160"/>
      <c r="J159" s="159">
        <f>ROUND(I159*H159,3)</f>
        <v>0</v>
      </c>
      <c r="K159" s="161"/>
      <c r="L159" s="30"/>
      <c r="M159" s="162" t="s">
        <v>1</v>
      </c>
      <c r="N159" s="163" t="s">
        <v>39</v>
      </c>
      <c r="O159" s="55"/>
      <c r="P159" s="164">
        <f>O159*H159</f>
        <v>0</v>
      </c>
      <c r="Q159" s="164">
        <v>0</v>
      </c>
      <c r="R159" s="164">
        <f>Q159*H159</f>
        <v>0</v>
      </c>
      <c r="S159" s="164">
        <v>1E-3</v>
      </c>
      <c r="T159" s="165">
        <f>S159*H159</f>
        <v>0.08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183</v>
      </c>
      <c r="AT159" s="166" t="s">
        <v>119</v>
      </c>
      <c r="AU159" s="166" t="s">
        <v>124</v>
      </c>
      <c r="AY159" s="14" t="s">
        <v>116</v>
      </c>
      <c r="BE159" s="167">
        <f>IF(N159="základná",J159,0)</f>
        <v>0</v>
      </c>
      <c r="BF159" s="167">
        <f>IF(N159="znížená",J159,0)</f>
        <v>0</v>
      </c>
      <c r="BG159" s="167">
        <f>IF(N159="zákl. prenesená",J159,0)</f>
        <v>0</v>
      </c>
      <c r="BH159" s="167">
        <f>IF(N159="zníž. prenesená",J159,0)</f>
        <v>0</v>
      </c>
      <c r="BI159" s="167">
        <f>IF(N159="nulová",J159,0)</f>
        <v>0</v>
      </c>
      <c r="BJ159" s="14" t="s">
        <v>124</v>
      </c>
      <c r="BK159" s="168">
        <f>ROUND(I159*H159,3)</f>
        <v>0</v>
      </c>
      <c r="BL159" s="14" t="s">
        <v>183</v>
      </c>
      <c r="BM159" s="166" t="s">
        <v>230</v>
      </c>
    </row>
    <row r="160" spans="1:65" s="2" customFormat="1" ht="21.75" customHeight="1">
      <c r="A160" s="29"/>
      <c r="B160" s="154"/>
      <c r="C160" s="155" t="s">
        <v>231</v>
      </c>
      <c r="D160" s="155" t="s">
        <v>119</v>
      </c>
      <c r="E160" s="156" t="s">
        <v>232</v>
      </c>
      <c r="F160" s="157" t="s">
        <v>233</v>
      </c>
      <c r="G160" s="158" t="s">
        <v>122</v>
      </c>
      <c r="H160" s="159">
        <v>265</v>
      </c>
      <c r="I160" s="160"/>
      <c r="J160" s="159">
        <f>ROUND(I160*H160,3)</f>
        <v>0</v>
      </c>
      <c r="K160" s="161"/>
      <c r="L160" s="30"/>
      <c r="M160" s="162" t="s">
        <v>1</v>
      </c>
      <c r="N160" s="163" t="s">
        <v>39</v>
      </c>
      <c r="O160" s="55"/>
      <c r="P160" s="164">
        <f>O160*H160</f>
        <v>0</v>
      </c>
      <c r="Q160" s="164">
        <v>0</v>
      </c>
      <c r="R160" s="164">
        <f>Q160*H160</f>
        <v>0</v>
      </c>
      <c r="S160" s="164">
        <v>1E-3</v>
      </c>
      <c r="T160" s="165">
        <f>S160*H160</f>
        <v>0.26500000000000001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183</v>
      </c>
      <c r="AT160" s="166" t="s">
        <v>119</v>
      </c>
      <c r="AU160" s="166" t="s">
        <v>124</v>
      </c>
      <c r="AY160" s="14" t="s">
        <v>116</v>
      </c>
      <c r="BE160" s="167">
        <f>IF(N160="základná",J160,0)</f>
        <v>0</v>
      </c>
      <c r="BF160" s="167">
        <f>IF(N160="znížená",J160,0)</f>
        <v>0</v>
      </c>
      <c r="BG160" s="167">
        <f>IF(N160="zákl. prenesená",J160,0)</f>
        <v>0</v>
      </c>
      <c r="BH160" s="167">
        <f>IF(N160="zníž. prenesená",J160,0)</f>
        <v>0</v>
      </c>
      <c r="BI160" s="167">
        <f>IF(N160="nulová",J160,0)</f>
        <v>0</v>
      </c>
      <c r="BJ160" s="14" t="s">
        <v>124</v>
      </c>
      <c r="BK160" s="168">
        <f>ROUND(I160*H160,3)</f>
        <v>0</v>
      </c>
      <c r="BL160" s="14" t="s">
        <v>183</v>
      </c>
      <c r="BM160" s="166" t="s">
        <v>234</v>
      </c>
    </row>
    <row r="161" spans="1:65" s="12" customFormat="1" ht="22.9" customHeight="1">
      <c r="B161" s="141"/>
      <c r="D161" s="142" t="s">
        <v>72</v>
      </c>
      <c r="E161" s="152" t="s">
        <v>235</v>
      </c>
      <c r="F161" s="152" t="s">
        <v>236</v>
      </c>
      <c r="I161" s="144"/>
      <c r="J161" s="153">
        <f>BK161</f>
        <v>0</v>
      </c>
      <c r="L161" s="141"/>
      <c r="M161" s="146"/>
      <c r="N161" s="147"/>
      <c r="O161" s="147"/>
      <c r="P161" s="148">
        <f>SUM(P162:P163)</f>
        <v>0</v>
      </c>
      <c r="Q161" s="147"/>
      <c r="R161" s="148">
        <f>SUM(R162:R163)</f>
        <v>1.44425</v>
      </c>
      <c r="S161" s="147"/>
      <c r="T161" s="149">
        <f>SUM(T162:T163)</f>
        <v>0</v>
      </c>
      <c r="AR161" s="142" t="s">
        <v>124</v>
      </c>
      <c r="AT161" s="150" t="s">
        <v>72</v>
      </c>
      <c r="AU161" s="150" t="s">
        <v>81</v>
      </c>
      <c r="AY161" s="142" t="s">
        <v>116</v>
      </c>
      <c r="BK161" s="151">
        <f>SUM(BK162:BK163)</f>
        <v>0</v>
      </c>
    </row>
    <row r="162" spans="1:65" s="2" customFormat="1" ht="21.75" customHeight="1">
      <c r="A162" s="29"/>
      <c r="B162" s="154"/>
      <c r="C162" s="155" t="s">
        <v>237</v>
      </c>
      <c r="D162" s="155" t="s">
        <v>119</v>
      </c>
      <c r="E162" s="156" t="s">
        <v>238</v>
      </c>
      <c r="F162" s="157" t="s">
        <v>239</v>
      </c>
      <c r="G162" s="158" t="s">
        <v>122</v>
      </c>
      <c r="H162" s="159">
        <v>265</v>
      </c>
      <c r="I162" s="160"/>
      <c r="J162" s="159">
        <f>ROUND(I162*H162,3)</f>
        <v>0</v>
      </c>
      <c r="K162" s="161"/>
      <c r="L162" s="30"/>
      <c r="M162" s="162" t="s">
        <v>1</v>
      </c>
      <c r="N162" s="163" t="s">
        <v>39</v>
      </c>
      <c r="O162" s="55"/>
      <c r="P162" s="164">
        <f>O162*H162</f>
        <v>0</v>
      </c>
      <c r="Q162" s="164">
        <v>5.45E-3</v>
      </c>
      <c r="R162" s="164">
        <f>Q162*H162</f>
        <v>1.44425</v>
      </c>
      <c r="S162" s="164">
        <v>0</v>
      </c>
      <c r="T162" s="165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183</v>
      </c>
      <c r="AT162" s="166" t="s">
        <v>119</v>
      </c>
      <c r="AU162" s="166" t="s">
        <v>124</v>
      </c>
      <c r="AY162" s="14" t="s">
        <v>116</v>
      </c>
      <c r="BE162" s="167">
        <f>IF(N162="základná",J162,0)</f>
        <v>0</v>
      </c>
      <c r="BF162" s="167">
        <f>IF(N162="znížená",J162,0)</f>
        <v>0</v>
      </c>
      <c r="BG162" s="167">
        <f>IF(N162="zákl. prenesená",J162,0)</f>
        <v>0</v>
      </c>
      <c r="BH162" s="167">
        <f>IF(N162="zníž. prenesená",J162,0)</f>
        <v>0</v>
      </c>
      <c r="BI162" s="167">
        <f>IF(N162="nulová",J162,0)</f>
        <v>0</v>
      </c>
      <c r="BJ162" s="14" t="s">
        <v>124</v>
      </c>
      <c r="BK162" s="168">
        <f>ROUND(I162*H162,3)</f>
        <v>0</v>
      </c>
      <c r="BL162" s="14" t="s">
        <v>183</v>
      </c>
      <c r="BM162" s="166" t="s">
        <v>240</v>
      </c>
    </row>
    <row r="163" spans="1:65" s="2" customFormat="1" ht="21.75" customHeight="1">
      <c r="A163" s="29"/>
      <c r="B163" s="154"/>
      <c r="C163" s="155" t="s">
        <v>241</v>
      </c>
      <c r="D163" s="155" t="s">
        <v>119</v>
      </c>
      <c r="E163" s="156" t="s">
        <v>242</v>
      </c>
      <c r="F163" s="157" t="s">
        <v>243</v>
      </c>
      <c r="G163" s="158" t="s">
        <v>188</v>
      </c>
      <c r="H163" s="160"/>
      <c r="I163" s="160"/>
      <c r="J163" s="159">
        <f>ROUND(I163*H163,3)</f>
        <v>0</v>
      </c>
      <c r="K163" s="161"/>
      <c r="L163" s="30"/>
      <c r="M163" s="162" t="s">
        <v>1</v>
      </c>
      <c r="N163" s="163" t="s">
        <v>39</v>
      </c>
      <c r="O163" s="55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183</v>
      </c>
      <c r="AT163" s="166" t="s">
        <v>119</v>
      </c>
      <c r="AU163" s="166" t="s">
        <v>124</v>
      </c>
      <c r="AY163" s="14" t="s">
        <v>116</v>
      </c>
      <c r="BE163" s="167">
        <f>IF(N163="základná",J163,0)</f>
        <v>0</v>
      </c>
      <c r="BF163" s="167">
        <f>IF(N163="znížená",J163,0)</f>
        <v>0</v>
      </c>
      <c r="BG163" s="167">
        <f>IF(N163="zákl. prenesená",J163,0)</f>
        <v>0</v>
      </c>
      <c r="BH163" s="167">
        <f>IF(N163="zníž. prenesená",J163,0)</f>
        <v>0</v>
      </c>
      <c r="BI163" s="167">
        <f>IF(N163="nulová",J163,0)</f>
        <v>0</v>
      </c>
      <c r="BJ163" s="14" t="s">
        <v>124</v>
      </c>
      <c r="BK163" s="168">
        <f>ROUND(I163*H163,3)</f>
        <v>0</v>
      </c>
      <c r="BL163" s="14" t="s">
        <v>183</v>
      </c>
      <c r="BM163" s="166" t="s">
        <v>244</v>
      </c>
    </row>
    <row r="164" spans="1:65" s="12" customFormat="1" ht="22.9" customHeight="1">
      <c r="B164" s="141"/>
      <c r="D164" s="142" t="s">
        <v>72</v>
      </c>
      <c r="E164" s="152" t="s">
        <v>245</v>
      </c>
      <c r="F164" s="152" t="s">
        <v>246</v>
      </c>
      <c r="I164" s="144"/>
      <c r="J164" s="153">
        <f>BK164</f>
        <v>0</v>
      </c>
      <c r="L164" s="141"/>
      <c r="M164" s="146"/>
      <c r="N164" s="147"/>
      <c r="O164" s="147"/>
      <c r="P164" s="148">
        <f>SUM(P165:P168)</f>
        <v>0</v>
      </c>
      <c r="Q164" s="147"/>
      <c r="R164" s="148">
        <f>SUM(R165:R168)</f>
        <v>8.9363600000000001E-2</v>
      </c>
      <c r="S164" s="147"/>
      <c r="T164" s="149">
        <f>SUM(T165:T168)</f>
        <v>0</v>
      </c>
      <c r="AR164" s="142" t="s">
        <v>124</v>
      </c>
      <c r="AT164" s="150" t="s">
        <v>72</v>
      </c>
      <c r="AU164" s="150" t="s">
        <v>81</v>
      </c>
      <c r="AY164" s="142" t="s">
        <v>116</v>
      </c>
      <c r="BK164" s="151">
        <f>SUM(BK165:BK168)</f>
        <v>0</v>
      </c>
    </row>
    <row r="165" spans="1:65" s="2" customFormat="1" ht="16.5" customHeight="1">
      <c r="A165" s="29"/>
      <c r="B165" s="154"/>
      <c r="C165" s="155" t="s">
        <v>247</v>
      </c>
      <c r="D165" s="155" t="s">
        <v>119</v>
      </c>
      <c r="E165" s="156" t="s">
        <v>248</v>
      </c>
      <c r="F165" s="157" t="s">
        <v>249</v>
      </c>
      <c r="G165" s="158" t="s">
        <v>122</v>
      </c>
      <c r="H165" s="159">
        <v>181.81800000000001</v>
      </c>
      <c r="I165" s="160"/>
      <c r="J165" s="159">
        <f>ROUND(I165*H165,3)</f>
        <v>0</v>
      </c>
      <c r="K165" s="161"/>
      <c r="L165" s="30"/>
      <c r="M165" s="162" t="s">
        <v>1</v>
      </c>
      <c r="N165" s="163" t="s">
        <v>39</v>
      </c>
      <c r="O165" s="55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183</v>
      </c>
      <c r="AT165" s="166" t="s">
        <v>119</v>
      </c>
      <c r="AU165" s="166" t="s">
        <v>124</v>
      </c>
      <c r="AY165" s="14" t="s">
        <v>116</v>
      </c>
      <c r="BE165" s="167">
        <f>IF(N165="základná",J165,0)</f>
        <v>0</v>
      </c>
      <c r="BF165" s="167">
        <f>IF(N165="znížená",J165,0)</f>
        <v>0</v>
      </c>
      <c r="BG165" s="167">
        <f>IF(N165="zákl. prenesená",J165,0)</f>
        <v>0</v>
      </c>
      <c r="BH165" s="167">
        <f>IF(N165="zníž. prenesená",J165,0)</f>
        <v>0</v>
      </c>
      <c r="BI165" s="167">
        <f>IF(N165="nulová",J165,0)</f>
        <v>0</v>
      </c>
      <c r="BJ165" s="14" t="s">
        <v>124</v>
      </c>
      <c r="BK165" s="168">
        <f>ROUND(I165*H165,3)</f>
        <v>0</v>
      </c>
      <c r="BL165" s="14" t="s">
        <v>183</v>
      </c>
      <c r="BM165" s="166" t="s">
        <v>250</v>
      </c>
    </row>
    <row r="166" spans="1:65" s="2" customFormat="1" ht="21.75" customHeight="1">
      <c r="A166" s="29"/>
      <c r="B166" s="154"/>
      <c r="C166" s="155" t="s">
        <v>251</v>
      </c>
      <c r="D166" s="155" t="s">
        <v>119</v>
      </c>
      <c r="E166" s="156" t="s">
        <v>252</v>
      </c>
      <c r="F166" s="157" t="s">
        <v>253</v>
      </c>
      <c r="G166" s="158" t="s">
        <v>122</v>
      </c>
      <c r="H166" s="159">
        <v>446.81799999999998</v>
      </c>
      <c r="I166" s="160"/>
      <c r="J166" s="159">
        <f>ROUND(I166*H166,3)</f>
        <v>0</v>
      </c>
      <c r="K166" s="161"/>
      <c r="L166" s="30"/>
      <c r="M166" s="162" t="s">
        <v>1</v>
      </c>
      <c r="N166" s="163" t="s">
        <v>39</v>
      </c>
      <c r="O166" s="55"/>
      <c r="P166" s="164">
        <f>O166*H166</f>
        <v>0</v>
      </c>
      <c r="Q166" s="164">
        <v>1E-4</v>
      </c>
      <c r="R166" s="164">
        <f>Q166*H166</f>
        <v>4.4681800000000001E-2</v>
      </c>
      <c r="S166" s="164">
        <v>0</v>
      </c>
      <c r="T166" s="165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183</v>
      </c>
      <c r="AT166" s="166" t="s">
        <v>119</v>
      </c>
      <c r="AU166" s="166" t="s">
        <v>124</v>
      </c>
      <c r="AY166" s="14" t="s">
        <v>116</v>
      </c>
      <c r="BE166" s="167">
        <f>IF(N166="základná",J166,0)</f>
        <v>0</v>
      </c>
      <c r="BF166" s="167">
        <f>IF(N166="znížená",J166,0)</f>
        <v>0</v>
      </c>
      <c r="BG166" s="167">
        <f>IF(N166="zákl. prenesená",J166,0)</f>
        <v>0</v>
      </c>
      <c r="BH166" s="167">
        <f>IF(N166="zníž. prenesená",J166,0)</f>
        <v>0</v>
      </c>
      <c r="BI166" s="167">
        <f>IF(N166="nulová",J166,0)</f>
        <v>0</v>
      </c>
      <c r="BJ166" s="14" t="s">
        <v>124</v>
      </c>
      <c r="BK166" s="168">
        <f>ROUND(I166*H166,3)</f>
        <v>0</v>
      </c>
      <c r="BL166" s="14" t="s">
        <v>183</v>
      </c>
      <c r="BM166" s="166" t="s">
        <v>254</v>
      </c>
    </row>
    <row r="167" spans="1:65" s="2" customFormat="1" ht="21.75" customHeight="1">
      <c r="A167" s="29"/>
      <c r="B167" s="154"/>
      <c r="C167" s="155" t="s">
        <v>255</v>
      </c>
      <c r="D167" s="155" t="s">
        <v>119</v>
      </c>
      <c r="E167" s="156" t="s">
        <v>256</v>
      </c>
      <c r="F167" s="157" t="s">
        <v>257</v>
      </c>
      <c r="G167" s="158" t="s">
        <v>122</v>
      </c>
      <c r="H167" s="159">
        <v>265</v>
      </c>
      <c r="I167" s="160"/>
      <c r="J167" s="159">
        <f>ROUND(I167*H167,3)</f>
        <v>0</v>
      </c>
      <c r="K167" s="161"/>
      <c r="L167" s="30"/>
      <c r="M167" s="162" t="s">
        <v>1</v>
      </c>
      <c r="N167" s="163" t="s">
        <v>39</v>
      </c>
      <c r="O167" s="55"/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183</v>
      </c>
      <c r="AT167" s="166" t="s">
        <v>119</v>
      </c>
      <c r="AU167" s="166" t="s">
        <v>124</v>
      </c>
      <c r="AY167" s="14" t="s">
        <v>116</v>
      </c>
      <c r="BE167" s="167">
        <f>IF(N167="základná",J167,0)</f>
        <v>0</v>
      </c>
      <c r="BF167" s="167">
        <f>IF(N167="znížená",J167,0)</f>
        <v>0</v>
      </c>
      <c r="BG167" s="167">
        <f>IF(N167="zákl. prenesená",J167,0)</f>
        <v>0</v>
      </c>
      <c r="BH167" s="167">
        <f>IF(N167="zníž. prenesená",J167,0)</f>
        <v>0</v>
      </c>
      <c r="BI167" s="167">
        <f>IF(N167="nulová",J167,0)</f>
        <v>0</v>
      </c>
      <c r="BJ167" s="14" t="s">
        <v>124</v>
      </c>
      <c r="BK167" s="168">
        <f>ROUND(I167*H167,3)</f>
        <v>0</v>
      </c>
      <c r="BL167" s="14" t="s">
        <v>183</v>
      </c>
      <c r="BM167" s="166" t="s">
        <v>258</v>
      </c>
    </row>
    <row r="168" spans="1:65" s="2" customFormat="1" ht="16.5" customHeight="1">
      <c r="A168" s="29"/>
      <c r="B168" s="154"/>
      <c r="C168" s="155" t="s">
        <v>259</v>
      </c>
      <c r="D168" s="155" t="s">
        <v>119</v>
      </c>
      <c r="E168" s="156" t="s">
        <v>260</v>
      </c>
      <c r="F168" s="157" t="s">
        <v>261</v>
      </c>
      <c r="G168" s="158" t="s">
        <v>122</v>
      </c>
      <c r="H168" s="159">
        <v>446.81799999999998</v>
      </c>
      <c r="I168" s="160"/>
      <c r="J168" s="159">
        <f>ROUND(I168*H168,3)</f>
        <v>0</v>
      </c>
      <c r="K168" s="161"/>
      <c r="L168" s="30"/>
      <c r="M168" s="162" t="s">
        <v>1</v>
      </c>
      <c r="N168" s="163" t="s">
        <v>39</v>
      </c>
      <c r="O168" s="55"/>
      <c r="P168" s="164">
        <f>O168*H168</f>
        <v>0</v>
      </c>
      <c r="Q168" s="164">
        <v>1E-4</v>
      </c>
      <c r="R168" s="164">
        <f>Q168*H168</f>
        <v>4.4681800000000001E-2</v>
      </c>
      <c r="S168" s="164">
        <v>0</v>
      </c>
      <c r="T168" s="165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183</v>
      </c>
      <c r="AT168" s="166" t="s">
        <v>119</v>
      </c>
      <c r="AU168" s="166" t="s">
        <v>124</v>
      </c>
      <c r="AY168" s="14" t="s">
        <v>116</v>
      </c>
      <c r="BE168" s="167">
        <f>IF(N168="základná",J168,0)</f>
        <v>0</v>
      </c>
      <c r="BF168" s="167">
        <f>IF(N168="znížená",J168,0)</f>
        <v>0</v>
      </c>
      <c r="BG168" s="167">
        <f>IF(N168="zákl. prenesená",J168,0)</f>
        <v>0</v>
      </c>
      <c r="BH168" s="167">
        <f>IF(N168="zníž. prenesená",J168,0)</f>
        <v>0</v>
      </c>
      <c r="BI168" s="167">
        <f>IF(N168="nulová",J168,0)</f>
        <v>0</v>
      </c>
      <c r="BJ168" s="14" t="s">
        <v>124</v>
      </c>
      <c r="BK168" s="168">
        <f>ROUND(I168*H168,3)</f>
        <v>0</v>
      </c>
      <c r="BL168" s="14" t="s">
        <v>183</v>
      </c>
      <c r="BM168" s="166" t="s">
        <v>262</v>
      </c>
    </row>
    <row r="169" spans="1:65" s="12" customFormat="1" ht="22.9" customHeight="1">
      <c r="B169" s="141"/>
      <c r="D169" s="142" t="s">
        <v>72</v>
      </c>
      <c r="E169" s="152" t="s">
        <v>263</v>
      </c>
      <c r="F169" s="152" t="s">
        <v>264</v>
      </c>
      <c r="I169" s="144"/>
      <c r="J169" s="153">
        <f>BK169</f>
        <v>0</v>
      </c>
      <c r="L169" s="141"/>
      <c r="M169" s="146"/>
      <c r="N169" s="147"/>
      <c r="O169" s="147"/>
      <c r="P169" s="148">
        <f>SUM(P170:P171)</f>
        <v>0</v>
      </c>
      <c r="Q169" s="147"/>
      <c r="R169" s="148">
        <f>SUM(R170:R171)</f>
        <v>1.755E-2</v>
      </c>
      <c r="S169" s="147"/>
      <c r="T169" s="149">
        <f>SUM(T170:T171)</f>
        <v>0</v>
      </c>
      <c r="AR169" s="142" t="s">
        <v>124</v>
      </c>
      <c r="AT169" s="150" t="s">
        <v>72</v>
      </c>
      <c r="AU169" s="150" t="s">
        <v>81</v>
      </c>
      <c r="AY169" s="142" t="s">
        <v>116</v>
      </c>
      <c r="BK169" s="151">
        <f>SUM(BK170:BK171)</f>
        <v>0</v>
      </c>
    </row>
    <row r="170" spans="1:65" s="2" customFormat="1" ht="16.5" customHeight="1">
      <c r="A170" s="29"/>
      <c r="B170" s="154"/>
      <c r="C170" s="155" t="s">
        <v>204</v>
      </c>
      <c r="D170" s="155" t="s">
        <v>119</v>
      </c>
      <c r="E170" s="156" t="s">
        <v>265</v>
      </c>
      <c r="F170" s="157" t="s">
        <v>266</v>
      </c>
      <c r="G170" s="158" t="s">
        <v>122</v>
      </c>
      <c r="H170" s="159">
        <v>45</v>
      </c>
      <c r="I170" s="160"/>
      <c r="J170" s="159">
        <f>ROUND(I170*H170,3)</f>
        <v>0</v>
      </c>
      <c r="K170" s="161"/>
      <c r="L170" s="30"/>
      <c r="M170" s="162" t="s">
        <v>1</v>
      </c>
      <c r="N170" s="163" t="s">
        <v>39</v>
      </c>
      <c r="O170" s="55"/>
      <c r="P170" s="164">
        <f>O170*H170</f>
        <v>0</v>
      </c>
      <c r="Q170" s="164">
        <v>3.8999999999999999E-4</v>
      </c>
      <c r="R170" s="164">
        <f>Q170*H170</f>
        <v>1.755E-2</v>
      </c>
      <c r="S170" s="164">
        <v>0</v>
      </c>
      <c r="T170" s="165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183</v>
      </c>
      <c r="AT170" s="166" t="s">
        <v>119</v>
      </c>
      <c r="AU170" s="166" t="s">
        <v>124</v>
      </c>
      <c r="AY170" s="14" t="s">
        <v>116</v>
      </c>
      <c r="BE170" s="167">
        <f>IF(N170="základná",J170,0)</f>
        <v>0</v>
      </c>
      <c r="BF170" s="167">
        <f>IF(N170="znížená",J170,0)</f>
        <v>0</v>
      </c>
      <c r="BG170" s="167">
        <f>IF(N170="zákl. prenesená",J170,0)</f>
        <v>0</v>
      </c>
      <c r="BH170" s="167">
        <f>IF(N170="zníž. prenesená",J170,0)</f>
        <v>0</v>
      </c>
      <c r="BI170" s="167">
        <f>IF(N170="nulová",J170,0)</f>
        <v>0</v>
      </c>
      <c r="BJ170" s="14" t="s">
        <v>124</v>
      </c>
      <c r="BK170" s="168">
        <f>ROUND(I170*H170,3)</f>
        <v>0</v>
      </c>
      <c r="BL170" s="14" t="s">
        <v>183</v>
      </c>
      <c r="BM170" s="166" t="s">
        <v>267</v>
      </c>
    </row>
    <row r="171" spans="1:65" s="2" customFormat="1" ht="21.75" customHeight="1">
      <c r="A171" s="29"/>
      <c r="B171" s="154"/>
      <c r="C171" s="169" t="s">
        <v>268</v>
      </c>
      <c r="D171" s="169" t="s">
        <v>201</v>
      </c>
      <c r="E171" s="170" t="s">
        <v>269</v>
      </c>
      <c r="F171" s="171" t="s">
        <v>270</v>
      </c>
      <c r="G171" s="172" t="s">
        <v>122</v>
      </c>
      <c r="H171" s="173">
        <v>51.75</v>
      </c>
      <c r="I171" s="174"/>
      <c r="J171" s="173">
        <f>ROUND(I171*H171,3)</f>
        <v>0</v>
      </c>
      <c r="K171" s="175"/>
      <c r="L171" s="176"/>
      <c r="M171" s="179" t="s">
        <v>1</v>
      </c>
      <c r="N171" s="180" t="s">
        <v>39</v>
      </c>
      <c r="O171" s="18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204</v>
      </c>
      <c r="AT171" s="166" t="s">
        <v>201</v>
      </c>
      <c r="AU171" s="166" t="s">
        <v>124</v>
      </c>
      <c r="AY171" s="14" t="s">
        <v>116</v>
      </c>
      <c r="BE171" s="167">
        <f>IF(N171="základná",J171,0)</f>
        <v>0</v>
      </c>
      <c r="BF171" s="167">
        <f>IF(N171="znížená",J171,0)</f>
        <v>0</v>
      </c>
      <c r="BG171" s="167">
        <f>IF(N171="zákl. prenesená",J171,0)</f>
        <v>0</v>
      </c>
      <c r="BH171" s="167">
        <f>IF(N171="zníž. prenesená",J171,0)</f>
        <v>0</v>
      </c>
      <c r="BI171" s="167">
        <f>IF(N171="nulová",J171,0)</f>
        <v>0</v>
      </c>
      <c r="BJ171" s="14" t="s">
        <v>124</v>
      </c>
      <c r="BK171" s="168">
        <f>ROUND(I171*H171,3)</f>
        <v>0</v>
      </c>
      <c r="BL171" s="14" t="s">
        <v>183</v>
      </c>
      <c r="BM171" s="166" t="s">
        <v>271</v>
      </c>
    </row>
    <row r="172" spans="1:65" s="2" customFormat="1" ht="6.95" customHeight="1">
      <c r="A172" s="29"/>
      <c r="B172" s="44"/>
      <c r="C172" s="45"/>
      <c r="D172" s="45"/>
      <c r="E172" s="45"/>
      <c r="F172" s="45"/>
      <c r="G172" s="45"/>
      <c r="H172" s="45"/>
      <c r="I172" s="113"/>
      <c r="J172" s="45"/>
      <c r="K172" s="45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autoFilter ref="C126:K171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Architektonicko stav...</vt:lpstr>
      <vt:lpstr>'01 - Architektonicko stav...'!Názvy_tlače</vt:lpstr>
      <vt:lpstr>'Rekapitulácia stavby'!Názvy_tlače</vt:lpstr>
      <vt:lpstr>'01 - Architektonicko stav...'!Oblasť_tlače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DESKTOP-C0EEPG5\Nada</dc:creator>
  <cp:lastModifiedBy>HP</cp:lastModifiedBy>
  <dcterms:created xsi:type="dcterms:W3CDTF">2020-05-18T08:26:30Z</dcterms:created>
  <dcterms:modified xsi:type="dcterms:W3CDTF">2020-06-09T16:40:16Z</dcterms:modified>
</cp:coreProperties>
</file>