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HP\Desktop\urad\projekty\2020_kulturna_miestnost\VO_vyzva\vyzva_zverejnena_9_6_2020\na_WEB\"/>
    </mc:Choice>
  </mc:AlternateContent>
  <xr:revisionPtr revIDLastSave="0" documentId="13_ncr:1_{33AFA983-7206-4C1D-9663-13669F0EE009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Rekapitulácia stavby" sheetId="1" r:id="rId1"/>
    <sheet name="01 - Architektonicko stav..." sheetId="2" r:id="rId2"/>
  </sheets>
  <definedNames>
    <definedName name="_xlnm._FilterDatabase" localSheetId="1" hidden="1">'01 - Architektonicko stav...'!$C$126:$K$171</definedName>
    <definedName name="_xlnm.Print_Titles" localSheetId="1">'01 - Architektonicko stav...'!$126:$126</definedName>
    <definedName name="_xlnm.Print_Titles" localSheetId="0">'Rekapitulácia stavby'!$92:$92</definedName>
    <definedName name="_xlnm.Print_Area" localSheetId="1">'01 - Architektonicko stav...'!$C$4:$J$76,'01 - Architektonicko stav...'!$C$82:$J$108,'01 - Architektonicko stav...'!$C$114:$K$171</definedName>
    <definedName name="_xlnm.Print_Area" localSheetId="0">'Rekapitulácia stavby'!$D$4:$AO$76,'Rekapitulácia stavby'!$C$82:$AQ$96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T143" i="2" s="1"/>
  <c r="R144" i="2"/>
  <c r="R143" i="2" s="1"/>
  <c r="P144" i="2"/>
  <c r="P143" i="2" s="1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J123" i="2"/>
  <c r="F123" i="2"/>
  <c r="F121" i="2"/>
  <c r="E119" i="2"/>
  <c r="J91" i="2"/>
  <c r="F91" i="2"/>
  <c r="F89" i="2"/>
  <c r="E87" i="2"/>
  <c r="J24" i="2"/>
  <c r="E24" i="2"/>
  <c r="J92" i="2"/>
  <c r="J23" i="2"/>
  <c r="J18" i="2"/>
  <c r="E18" i="2"/>
  <c r="F124" i="2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J166" i="2"/>
  <c r="BK165" i="2"/>
  <c r="J162" i="2"/>
  <c r="J155" i="2"/>
  <c r="J154" i="2"/>
  <c r="BK152" i="2"/>
  <c r="BK148" i="2"/>
  <c r="BK147" i="2"/>
  <c r="J141" i="2"/>
  <c r="BK139" i="2"/>
  <c r="BK138" i="2"/>
  <c r="BK136" i="2"/>
  <c r="J133" i="2"/>
  <c r="BK132" i="2"/>
  <c r="J171" i="2"/>
  <c r="BK168" i="2"/>
  <c r="BK166" i="2"/>
  <c r="BK163" i="2"/>
  <c r="BK162" i="2"/>
  <c r="BK160" i="2"/>
  <c r="J157" i="2"/>
  <c r="BK156" i="2"/>
  <c r="BK155" i="2"/>
  <c r="J153" i="2"/>
  <c r="J152" i="2"/>
  <c r="BK151" i="2"/>
  <c r="J148" i="2"/>
  <c r="J147" i="2"/>
  <c r="J144" i="2"/>
  <c r="J140" i="2"/>
  <c r="BK137" i="2"/>
  <c r="J136" i="2"/>
  <c r="J135" i="2"/>
  <c r="BK133" i="2"/>
  <c r="J131" i="2"/>
  <c r="J130" i="2"/>
  <c r="AS94" i="1"/>
  <c r="BK170" i="2"/>
  <c r="J168" i="2"/>
  <c r="J167" i="2"/>
  <c r="J165" i="2"/>
  <c r="J163" i="2"/>
  <c r="BK159" i="2"/>
  <c r="J156" i="2"/>
  <c r="BK154" i="2"/>
  <c r="BK153" i="2"/>
  <c r="J151" i="2"/>
  <c r="J150" i="2"/>
  <c r="BK144" i="2"/>
  <c r="J142" i="2"/>
  <c r="BK141" i="2"/>
  <c r="J138" i="2"/>
  <c r="J132" i="2"/>
  <c r="BK171" i="2"/>
  <c r="J170" i="2"/>
  <c r="BK167" i="2"/>
  <c r="J160" i="2"/>
  <c r="J159" i="2"/>
  <c r="BK157" i="2"/>
  <c r="BK150" i="2"/>
  <c r="BK142" i="2"/>
  <c r="BK140" i="2"/>
  <c r="J139" i="2"/>
  <c r="J137" i="2"/>
  <c r="BK135" i="2"/>
  <c r="BK131" i="2"/>
  <c r="BK130" i="2"/>
  <c r="R129" i="2" l="1"/>
  <c r="R128" i="2"/>
  <c r="R134" i="2"/>
  <c r="BK149" i="2"/>
  <c r="J149" i="2" s="1"/>
  <c r="J103" i="2" s="1"/>
  <c r="T149" i="2"/>
  <c r="R158" i="2"/>
  <c r="P164" i="2"/>
  <c r="T129" i="2"/>
  <c r="T128" i="2" s="1"/>
  <c r="T134" i="2"/>
  <c r="R146" i="2"/>
  <c r="R149" i="2"/>
  <c r="BK161" i="2"/>
  <c r="J161" i="2"/>
  <c r="J105" i="2" s="1"/>
  <c r="BK164" i="2"/>
  <c r="J164" i="2" s="1"/>
  <c r="J106" i="2" s="1"/>
  <c r="R164" i="2"/>
  <c r="P169" i="2"/>
  <c r="BK129" i="2"/>
  <c r="BK134" i="2"/>
  <c r="J134" i="2" s="1"/>
  <c r="J99" i="2" s="1"/>
  <c r="P146" i="2"/>
  <c r="T146" i="2"/>
  <c r="BK158" i="2"/>
  <c r="J158" i="2"/>
  <c r="J104" i="2" s="1"/>
  <c r="T158" i="2"/>
  <c r="R161" i="2"/>
  <c r="BK169" i="2"/>
  <c r="J169" i="2" s="1"/>
  <c r="J107" i="2" s="1"/>
  <c r="R169" i="2"/>
  <c r="P129" i="2"/>
  <c r="P128" i="2" s="1"/>
  <c r="P134" i="2"/>
  <c r="BK146" i="2"/>
  <c r="J146" i="2"/>
  <c r="J102" i="2" s="1"/>
  <c r="P149" i="2"/>
  <c r="P158" i="2"/>
  <c r="P161" i="2"/>
  <c r="T161" i="2"/>
  <c r="T164" i="2"/>
  <c r="T169" i="2"/>
  <c r="F92" i="2"/>
  <c r="J121" i="2"/>
  <c r="BF136" i="2"/>
  <c r="BF144" i="2"/>
  <c r="BF151" i="2"/>
  <c r="BF155" i="2"/>
  <c r="BF156" i="2"/>
  <c r="BF157" i="2"/>
  <c r="BF159" i="2"/>
  <c r="BF171" i="2"/>
  <c r="BK143" i="2"/>
  <c r="J143" i="2" s="1"/>
  <c r="J100" i="2" s="1"/>
  <c r="J124" i="2"/>
  <c r="BF131" i="2"/>
  <c r="BF137" i="2"/>
  <c r="BF148" i="2"/>
  <c r="BF150" i="2"/>
  <c r="BF162" i="2"/>
  <c r="BF163" i="2"/>
  <c r="BF166" i="2"/>
  <c r="BF168" i="2"/>
  <c r="E117" i="2"/>
  <c r="BF130" i="2"/>
  <c r="BF133" i="2"/>
  <c r="BF135" i="2"/>
  <c r="BF138" i="2"/>
  <c r="BF139" i="2"/>
  <c r="BF142" i="2"/>
  <c r="BF152" i="2"/>
  <c r="BF154" i="2"/>
  <c r="BF167" i="2"/>
  <c r="BF170" i="2"/>
  <c r="BF132" i="2"/>
  <c r="BF140" i="2"/>
  <c r="BF141" i="2"/>
  <c r="BF147" i="2"/>
  <c r="BF153" i="2"/>
  <c r="BF160" i="2"/>
  <c r="BF165" i="2"/>
  <c r="F35" i="2"/>
  <c r="BB95" i="1" s="1"/>
  <c r="BB94" i="1" s="1"/>
  <c r="W31" i="1" s="1"/>
  <c r="F37" i="2"/>
  <c r="BD95" i="1" s="1"/>
  <c r="BD94" i="1" s="1"/>
  <c r="W33" i="1" s="1"/>
  <c r="J33" i="2"/>
  <c r="AV95" i="1" s="1"/>
  <c r="F33" i="2"/>
  <c r="AZ95" i="1" s="1"/>
  <c r="AZ94" i="1" s="1"/>
  <c r="AV94" i="1" s="1"/>
  <c r="AK29" i="1" s="1"/>
  <c r="F36" i="2"/>
  <c r="BC95" i="1"/>
  <c r="BC94" i="1" s="1"/>
  <c r="W32" i="1" s="1"/>
  <c r="T145" i="2" l="1"/>
  <c r="T127" i="2"/>
  <c r="R145" i="2"/>
  <c r="P145" i="2"/>
  <c r="P127" i="2" s="1"/>
  <c r="AU95" i="1" s="1"/>
  <c r="AU94" i="1" s="1"/>
  <c r="BK128" i="2"/>
  <c r="J128" i="2"/>
  <c r="J97" i="2" s="1"/>
  <c r="R127" i="2"/>
  <c r="BK145" i="2"/>
  <c r="J145" i="2"/>
  <c r="J101" i="2" s="1"/>
  <c r="J129" i="2"/>
  <c r="J98" i="2" s="1"/>
  <c r="AY94" i="1"/>
  <c r="AX94" i="1"/>
  <c r="F34" i="2"/>
  <c r="BA95" i="1" s="1"/>
  <c r="BA94" i="1" s="1"/>
  <c r="W30" i="1" s="1"/>
  <c r="W29" i="1"/>
  <c r="J34" i="2"/>
  <c r="AW95" i="1"/>
  <c r="AT95" i="1" s="1"/>
  <c r="BK127" i="2" l="1"/>
  <c r="J127" i="2"/>
  <c r="J30" i="2" s="1"/>
  <c r="AG95" i="1" s="1"/>
  <c r="AG94" i="1" s="1"/>
  <c r="AK26" i="1" s="1"/>
  <c r="AW94" i="1"/>
  <c r="AK30" i="1"/>
  <c r="AN95" i="1" l="1"/>
  <c r="J39" i="2"/>
  <c r="J96" i="2"/>
  <c r="AK35" i="1"/>
  <c r="AT94" i="1"/>
  <c r="AN94" i="1" l="1"/>
</calcChain>
</file>

<file path=xl/sharedStrings.xml><?xml version="1.0" encoding="utf-8"?>
<sst xmlns="http://schemas.openxmlformats.org/spreadsheetml/2006/main" count="795" uniqueCount="273">
  <si>
    <t>Export Komplet</t>
  </si>
  <si>
    <t/>
  </si>
  <si>
    <t>2.0</t>
  </si>
  <si>
    <t>False</t>
  </si>
  <si>
    <t>{4223b197-93df-43be-8a8d-1d2ea2712b31}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</si>
  <si>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</si>
  <si>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</si>
  <si>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</si>
  <si>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</si>
  <si>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</si>
  <si>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</si>
  <si>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</si>
  <si>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2019-112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</si>
  <si>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</si>
  <si>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</si>
  <si>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</si>
  <si>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</si>
  <si>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</si>
  <si>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 xml:space="preserve">OBECNY ÚRAD NEDOĚRY-BREZANY </t>
  </si>
  <si>
    <t>Dátum:</t>
  </si>
  <si>
    <t>28. 4. 2020</t>
  </si>
  <si>
    <t>Objednávateľ:</t>
  </si>
  <si>
    <t>IČO:</t>
  </si>
  <si>
    <t>IČ DPH:</t>
  </si>
  <si>
    <t>Zhotoviteľ:</t>
  </si>
  <si>
    <t>Vyplň údaj</t>
  </si>
  <si>
    <t>Projektant:</t>
  </si>
  <si>
    <t xml:space="preserve">Ing. Michal Hromada 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</si>
  <si>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</si>
  <si>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</si>
  <si>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</si>
  <si>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</si>
  <si>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</si>
  <si>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</si>
  <si>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</si>
  <si>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</si>
  <si>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</si>
  <si>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</si>
  <si>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</si>
  <si>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</si>
  <si>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</si>
  <si>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</si>
  <si>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</si>
  <si>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</si>
  <si>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</si>
  <si>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</si>
  <si>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</si>
  <si>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</si>
  <si>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</si>
  <si>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</si>
  <si>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</si>
  <si>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</si>
  <si>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</si>
  <si>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</si>
  <si>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</si>
  <si>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</si>
  <si>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</si>
  <si>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</si>
  <si>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</si>
  <si>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</si>
  <si>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</si>
  <si>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</si>
  <si>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</si>
  <si>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</si>
  <si>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</si>
  <si>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</si>
  <si>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</si>
  <si>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</si>
  <si>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</si>
  <si>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</si>
  <si>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</si>
  <si>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</si>
  <si>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</si>
  <si>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</si>
  <si>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</si>
  <si>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</si>
  <si>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</si>
  <si>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</si>
  <si>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</si>
  <si>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 xml:space="preserve">Architektonicko stavebné riešenie </t>
  </si>
  <si>
    <t>STA</t>
  </si>
  <si>
    <t>1</t>
  </si>
  <si>
    <t>{21dad178-1f86-4954-8e6c-ec35541d5a0d}</t>
  </si>
  <si>
    <t>KRYCÍ LIST ROZPOČTU</t>
  </si>
  <si>
    <t>Objekt:</t>
  </si>
  <si>
    <t xml:space="preserve">01 - Architektonicko stavebné riešenie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</si>
  <si>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</si>
  <si>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</si>
  <si>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</si>
  <si>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</si>
  <si>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</si>
  <si>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</si>
  <si>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</si>
  <si>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</si>
  <si>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</si>
  <si>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</si>
  <si>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763 - Konštrukcie - drevostavby</t>
  </si>
  <si>
    <t xml:space="preserve">    766 - Konštrukcie stolárske</t>
  </si>
  <si>
    <t xml:space="preserve">    776 - Podlahy povlakové</t>
  </si>
  <si>
    <t xml:space="preserve">    777 - Podlahy syntetické</t>
  </si>
  <si>
    <t xml:space="preserve">    784 - Maľby</t>
  </si>
  <si>
    <t xml:space="preserve">    785 - Tapetovanie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</si>
  <si>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</si>
  <si>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</si>
  <si>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</si>
  <si>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</si>
  <si>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</si>
  <si>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</si>
  <si>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</si>
  <si>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</si>
  <si>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</si>
  <si>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</si>
  <si>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</si>
  <si>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</si>
  <si>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</si>
  <si>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</si>
  <si>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</si>
  <si>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</si>
  <si>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</si>
  <si>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</si>
  <si>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610991111</t>
  </si>
  <si>
    <t>Zakrývanie výplní vnútorných okenných otvorov, predmetov a konštrukcií</t>
  </si>
  <si>
    <t>m2</t>
  </si>
  <si>
    <t>4</t>
  </si>
  <si>
    <t>2</t>
  </si>
  <si>
    <t>2052811578</t>
  </si>
  <si>
    <t>612460122</t>
  </si>
  <si>
    <t>Príprava vnútorného podkladu stien penetráciou hĺbkovou</t>
  </si>
  <si>
    <t>870804292</t>
  </si>
  <si>
    <t>3</t>
  </si>
  <si>
    <t>612460221</t>
  </si>
  <si>
    <t>Vnútorná omietka stien vápenná štuková (jemná), hr. 3 mm</t>
  </si>
  <si>
    <t>1599551220</t>
  </si>
  <si>
    <t>612481119.S</t>
  </si>
  <si>
    <t>Potiahnutie vnútorných stien sklotextílnou mriežkou s celoplošným prilepením</t>
  </si>
  <si>
    <t>569784648</t>
  </si>
  <si>
    <t>9</t>
  </si>
  <si>
    <t>Ostatné konštrukcie a práce-búranie</t>
  </si>
  <si>
    <t>5</t>
  </si>
  <si>
    <t>941955001</t>
  </si>
  <si>
    <t>Lešenie ľahké pracovné pomocné, s výškou lešeňovej podlahy do 1,20 m</t>
  </si>
  <si>
    <t>563942484</t>
  </si>
  <si>
    <t>952901111</t>
  </si>
  <si>
    <t>Vyčistenie budov pri výške podlaží do 4m</t>
  </si>
  <si>
    <t>-1007947129</t>
  </si>
  <si>
    <t>7</t>
  </si>
  <si>
    <t>968061125</t>
  </si>
  <si>
    <t>Vyvesenie dreveného dverného krídla do suti plochy do 2 m2, -0,02400t</t>
  </si>
  <si>
    <t>ks</t>
  </si>
  <si>
    <t>175573653</t>
  </si>
  <si>
    <t>8</t>
  </si>
  <si>
    <t>979011111</t>
  </si>
  <si>
    <t>Zvislá doprava sutiny a vybúraných hmôt za prvé podlažie nad alebo pod základným podlažím</t>
  </si>
  <si>
    <t>t</t>
  </si>
  <si>
    <t>-1179726323</t>
  </si>
  <si>
    <t>979081111</t>
  </si>
  <si>
    <t>Odvoz sutiny a vybúraných hmôt na skládku do 1 km</t>
  </si>
  <si>
    <t>1619276133</t>
  </si>
  <si>
    <t>10</t>
  </si>
  <si>
    <t>979081121</t>
  </si>
  <si>
    <t>Odvoz sutiny a vybúraných hmôt na skládku za každý ďalší 1 km</t>
  </si>
  <si>
    <t>-1473055130</t>
  </si>
  <si>
    <t>11</t>
  </si>
  <si>
    <t>979082111</t>
  </si>
  <si>
    <t>Vnútrostavenisková doprava sutiny a vybúraných hmôt do 10 m</t>
  </si>
  <si>
    <t>752712891</t>
  </si>
  <si>
    <t>12</t>
  </si>
  <si>
    <t>979089612</t>
  </si>
  <si>
    <t>Poplatok za skladovanie - iné odpady zo stavieb a demolácií (17 09), ostatné</t>
  </si>
  <si>
    <t>-927048631</t>
  </si>
  <si>
    <t>99</t>
  </si>
  <si>
    <t>Presun hmôt HSV</t>
  </si>
  <si>
    <t>13</t>
  </si>
  <si>
    <t>999281111</t>
  </si>
  <si>
    <t>Presun hmôt pre opravy a údržbu objektov vrátane vonkajších plášťov výšky do 25 m</t>
  </si>
  <si>
    <t>2105174003</t>
  </si>
  <si>
    <t>PSV</t>
  </si>
  <si>
    <t>Práce a dodávky PSV</t>
  </si>
  <si>
    <t>763</t>
  </si>
  <si>
    <t>Konštrukcie - drevostavby</t>
  </si>
  <si>
    <t>14</t>
  </si>
  <si>
    <t>763138221</t>
  </si>
  <si>
    <t>Podhľad SDK Rigips RF 12.5 mm závesný, dvojúrovňová oceľová podkonštrukcia CD</t>
  </si>
  <si>
    <t>16</t>
  </si>
  <si>
    <t>1384378677</t>
  </si>
  <si>
    <t>15</t>
  </si>
  <si>
    <t>998763201</t>
  </si>
  <si>
    <t>Presun hmôt pre drevostavby v objektoch výšky do 12 m</t>
  </si>
  <si>
    <t>%</t>
  </si>
  <si>
    <t>1202953262</t>
  </si>
  <si>
    <t>766</t>
  </si>
  <si>
    <t>Konštrukcie stolárske</t>
  </si>
  <si>
    <t>766411811</t>
  </si>
  <si>
    <t>Demontáž obloženia stien panelmi, veľ. do 1,5 m2,  -0,02465t</t>
  </si>
  <si>
    <t>-815537725</t>
  </si>
  <si>
    <t>17</t>
  </si>
  <si>
    <t>766621267</t>
  </si>
  <si>
    <t xml:space="preserve">Montáž okien  podávacích </t>
  </si>
  <si>
    <t>m</t>
  </si>
  <si>
    <t>94102904</t>
  </si>
  <si>
    <t>18</t>
  </si>
  <si>
    <t>M</t>
  </si>
  <si>
    <t>61111001PC</t>
  </si>
  <si>
    <t xml:space="preserve"> Podávacie okná do kuchyne plastové  1760 x 1465mm </t>
  </si>
  <si>
    <t>32</t>
  </si>
  <si>
    <t>1904631261</t>
  </si>
  <si>
    <t>19</t>
  </si>
  <si>
    <t>61111001PC1</t>
  </si>
  <si>
    <t xml:space="preserve"> Podávacie okná do kuchyne  plastové 880 x 1465mm </t>
  </si>
  <si>
    <t>-1668857302</t>
  </si>
  <si>
    <t>766662112</t>
  </si>
  <si>
    <t>Montáž dverového krídla otočného jednokrídlového poldrážkového, do existujúcej zárubne, vrátane kovania</t>
  </si>
  <si>
    <t>2066195842</t>
  </si>
  <si>
    <t>21</t>
  </si>
  <si>
    <t>549150000600</t>
  </si>
  <si>
    <t xml:space="preserve">Kľučka dverová 2x, 2x rozeta BB, FAB, nehrdzavejúca oceľ, povrch nerez brúsený, </t>
  </si>
  <si>
    <t>-1017399743</t>
  </si>
  <si>
    <t>22</t>
  </si>
  <si>
    <t>611610000400</t>
  </si>
  <si>
    <t>Dvere vnútorné jednokrídlové, šírka 600-900 mm, výplň papierová voština, povrch fólia M10, plné,</t>
  </si>
  <si>
    <t>334049374</t>
  </si>
  <si>
    <t>23</t>
  </si>
  <si>
    <t>998776201</t>
  </si>
  <si>
    <t>Presun hmôt pre podlahy povlakové v objektoch výšky do 6 m</t>
  </si>
  <si>
    <t>1099062264</t>
  </si>
  <si>
    <t>776</t>
  </si>
  <si>
    <t>Podlahy povlakové</t>
  </si>
  <si>
    <t>24</t>
  </si>
  <si>
    <t>776401800</t>
  </si>
  <si>
    <t>Demontáž soklíkov alebo líšt</t>
  </si>
  <si>
    <t>-2036818362</t>
  </si>
  <si>
    <t>25</t>
  </si>
  <si>
    <t>776511820</t>
  </si>
  <si>
    <t>Odstránenie povlakových podláh z nášľapnej plochy lepených s podložkou,  -0,00100t</t>
  </si>
  <si>
    <t>-1133562389</t>
  </si>
  <si>
    <t>777</t>
  </si>
  <si>
    <t>Podlahy syntetické</t>
  </si>
  <si>
    <t>26</t>
  </si>
  <si>
    <t>777110010,pc</t>
  </si>
  <si>
    <t>Epoxidová podlaha  hr. 3 mm do interiéru,  penetrácia , brúsenie betónu + vysávanie (čistenie)</t>
  </si>
  <si>
    <t>638582063</t>
  </si>
  <si>
    <t>27</t>
  </si>
  <si>
    <t>998777201</t>
  </si>
  <si>
    <t>Presun hmôt pre podlahy syntetické v objektoch výšky do 6 m</t>
  </si>
  <si>
    <t>795161922</t>
  </si>
  <si>
    <t>784</t>
  </si>
  <si>
    <t>Maľby</t>
  </si>
  <si>
    <t>28</t>
  </si>
  <si>
    <t>784402801</t>
  </si>
  <si>
    <t>Odstránenie malieb oškrabaním, výšky do 3,80 m</t>
  </si>
  <si>
    <t>53032017</t>
  </si>
  <si>
    <t>29</t>
  </si>
  <si>
    <t>784410100</t>
  </si>
  <si>
    <t>Penetrovanie jednonásobné jemnozrnných podkladov výšky do 3, 80 m</t>
  </si>
  <si>
    <t>-343778644</t>
  </si>
  <si>
    <t>30</t>
  </si>
  <si>
    <t>784418012</t>
  </si>
  <si>
    <t>Zakrývanie podláh a zariadení papierom v miestnostiach alebo na schodisku</t>
  </si>
  <si>
    <t>-1876388571</t>
  </si>
  <si>
    <t>31</t>
  </si>
  <si>
    <t>784452261</t>
  </si>
  <si>
    <t xml:space="preserve">Maľby z maliarskych zmesí </t>
  </si>
  <si>
    <t>-398295887</t>
  </si>
  <si>
    <t>785</t>
  </si>
  <si>
    <t>Tapetovanie</t>
  </si>
  <si>
    <t>78500PC</t>
  </si>
  <si>
    <t>Tapeta - Kamenná dyha</t>
  </si>
  <si>
    <t>-1908517006</t>
  </si>
  <si>
    <t>33</t>
  </si>
  <si>
    <t>624PC</t>
  </si>
  <si>
    <t>Kamenná dyha  , povrch 100% prírodný kameň , hrubka povrchu 1 až 2mm</t>
  </si>
  <si>
    <t>-473378958</t>
  </si>
  <si>
    <t>STAVEBNÉ ÚPRAVY KULTURNO SPOLOČENSKEJ MIESTNOSTI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</si>
</sst>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7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19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 applyProtection="1">
      <alignment horizontal="center" vertical="center" wrapText="1"/>
      <protection locked="0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6" fontId="29" fillId="0" borderId="13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31" fillId="3" borderId="19" xfId="0" applyFont="1" applyFill="1" applyBorder="1" applyAlignment="1" applyProtection="1">
      <alignment horizontal="left" vertical="center"/>
      <protection locked="0"/>
    </xf>
    <xf numFmtId="0" fontId="3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right" vertical="center"/>
    </xf>
    <xf numFmtId="0" fontId="19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workbookViewId="0">
      <selection activeCell="K7" sqref="K7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22" t="s">
        <v>5</v>
      </c>
      <c r="AS2" s="188"/>
      <c r="AT2" s="188"/>
      <c r="AU2" s="188"/>
      <c r="AV2" s="188"/>
      <c r="AW2" s="188"/>
      <c r="AX2" s="188"/>
      <c r="AY2" s="188"/>
      <c r="AZ2" s="188"/>
      <c r="BA2" s="188"/>
      <c r="BB2" s="188"/>
      <c r="BC2" s="188"/>
      <c r="BD2" s="188"/>
      <c r="BE2" s="188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87" t="s">
        <v>12</v>
      </c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R5" s="17"/>
      <c r="BE5" s="184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189" t="s">
        <v>272</v>
      </c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R6" s="17"/>
      <c r="BE6" s="185"/>
      <c r="BS6" s="14" t="s">
        <v>6</v>
      </c>
    </row>
    <row r="7" spans="1:74" s="1" customFormat="1" ht="12" customHeight="1">
      <c r="B7" s="17"/>
      <c r="D7" s="24" t="s">
        <v>15</v>
      </c>
      <c r="K7" s="22" t="s">
        <v>1</v>
      </c>
      <c r="AK7" s="24" t="s">
        <v>16</v>
      </c>
      <c r="AN7" s="22" t="s">
        <v>1</v>
      </c>
      <c r="AR7" s="17"/>
      <c r="BE7" s="185"/>
      <c r="BS7" s="14" t="s">
        <v>6</v>
      </c>
    </row>
    <row r="8" spans="1:74" s="1" customFormat="1" ht="12" customHeight="1">
      <c r="B8" s="17"/>
      <c r="D8" s="24" t="s">
        <v>17</v>
      </c>
      <c r="K8" s="22" t="s">
        <v>18</v>
      </c>
      <c r="AK8" s="24" t="s">
        <v>19</v>
      </c>
      <c r="AN8" s="25" t="s">
        <v>20</v>
      </c>
      <c r="AR8" s="17"/>
      <c r="BE8" s="185"/>
      <c r="BS8" s="14" t="s">
        <v>6</v>
      </c>
    </row>
    <row r="9" spans="1:74" s="1" customFormat="1" ht="14.45" customHeight="1">
      <c r="B9" s="17"/>
      <c r="AR9" s="17"/>
      <c r="BE9" s="185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185"/>
      <c r="BS10" s="14" t="s">
        <v>6</v>
      </c>
    </row>
    <row r="11" spans="1:74" s="1" customFormat="1" ht="18.399999999999999" customHeight="1">
      <c r="B11" s="17"/>
      <c r="E11" s="22" t="s">
        <v>18</v>
      </c>
      <c r="AK11" s="24" t="s">
        <v>23</v>
      </c>
      <c r="AN11" s="22" t="s">
        <v>1</v>
      </c>
      <c r="AR11" s="17"/>
      <c r="BE11" s="185"/>
      <c r="BS11" s="14" t="s">
        <v>6</v>
      </c>
    </row>
    <row r="12" spans="1:74" s="1" customFormat="1" ht="6.95" customHeight="1">
      <c r="B12" s="17"/>
      <c r="AR12" s="17"/>
      <c r="BE12" s="185"/>
      <c r="BS12" s="14" t="s">
        <v>6</v>
      </c>
    </row>
    <row r="13" spans="1:74" s="1" customFormat="1" ht="12" customHeight="1">
      <c r="B13" s="17"/>
      <c r="D13" s="24" t="s">
        <v>24</v>
      </c>
      <c r="AK13" s="24" t="s">
        <v>22</v>
      </c>
      <c r="AN13" s="26" t="s">
        <v>25</v>
      </c>
      <c r="AR13" s="17"/>
      <c r="BE13" s="185"/>
      <c r="BS13" s="14" t="s">
        <v>6</v>
      </c>
    </row>
    <row r="14" spans="1:74" ht="12.75">
      <c r="B14" s="17"/>
      <c r="E14" s="190" t="s">
        <v>25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91"/>
      <c r="AB14" s="191"/>
      <c r="AC14" s="191"/>
      <c r="AD14" s="191"/>
      <c r="AE14" s="191"/>
      <c r="AF14" s="191"/>
      <c r="AG14" s="191"/>
      <c r="AH14" s="191"/>
      <c r="AI14" s="191"/>
      <c r="AJ14" s="191"/>
      <c r="AK14" s="24" t="s">
        <v>23</v>
      </c>
      <c r="AN14" s="26" t="s">
        <v>25</v>
      </c>
      <c r="AR14" s="17"/>
      <c r="BE14" s="185"/>
      <c r="BS14" s="14" t="s">
        <v>6</v>
      </c>
    </row>
    <row r="15" spans="1:74" s="1" customFormat="1" ht="6.95" customHeight="1">
      <c r="B15" s="17"/>
      <c r="AR15" s="17"/>
      <c r="BE15" s="185"/>
      <c r="BS15" s="14" t="s">
        <v>3</v>
      </c>
    </row>
    <row r="16" spans="1:74" s="1" customFormat="1" ht="12" customHeight="1">
      <c r="B16" s="17"/>
      <c r="D16" s="24" t="s">
        <v>26</v>
      </c>
      <c r="AK16" s="24" t="s">
        <v>22</v>
      </c>
      <c r="AN16" s="22" t="s">
        <v>1</v>
      </c>
      <c r="AR16" s="17"/>
      <c r="BE16" s="185"/>
      <c r="BS16" s="14" t="s">
        <v>3</v>
      </c>
    </row>
    <row r="17" spans="1:71" s="1" customFormat="1" ht="18.399999999999999" customHeight="1">
      <c r="B17" s="17"/>
      <c r="E17" s="22" t="s">
        <v>27</v>
      </c>
      <c r="AK17" s="24" t="s">
        <v>23</v>
      </c>
      <c r="AN17" s="22" t="s">
        <v>1</v>
      </c>
      <c r="AR17" s="17"/>
      <c r="BE17" s="185"/>
      <c r="BS17" s="14" t="s">
        <v>28</v>
      </c>
    </row>
    <row r="18" spans="1:71" s="1" customFormat="1" ht="6.95" customHeight="1">
      <c r="B18" s="17"/>
      <c r="AR18" s="17"/>
      <c r="BE18" s="185"/>
      <c r="BS18" s="14" t="s">
        <v>29</v>
      </c>
    </row>
    <row r="19" spans="1:71" s="1" customFormat="1" ht="12" customHeight="1">
      <c r="B19" s="17"/>
      <c r="D19" s="24" t="s">
        <v>30</v>
      </c>
      <c r="AK19" s="24" t="s">
        <v>22</v>
      </c>
      <c r="AN19" s="22" t="s">
        <v>1</v>
      </c>
      <c r="AR19" s="17"/>
      <c r="BE19" s="185"/>
      <c r="BS19" s="14" t="s">
        <v>29</v>
      </c>
    </row>
    <row r="20" spans="1:71" s="1" customFormat="1" ht="18.399999999999999" customHeight="1">
      <c r="B20" s="17"/>
      <c r="E20" s="22" t="s">
        <v>31</v>
      </c>
      <c r="AK20" s="24" t="s">
        <v>23</v>
      </c>
      <c r="AN20" s="22" t="s">
        <v>1</v>
      </c>
      <c r="AR20" s="17"/>
      <c r="BE20" s="185"/>
      <c r="BS20" s="14" t="s">
        <v>28</v>
      </c>
    </row>
    <row r="21" spans="1:71" s="1" customFormat="1" ht="6.95" customHeight="1">
      <c r="B21" s="17"/>
      <c r="AR21" s="17"/>
      <c r="BE21" s="185"/>
    </row>
    <row r="22" spans="1:71" s="1" customFormat="1" ht="12" customHeight="1">
      <c r="B22" s="17"/>
      <c r="D22" s="24" t="s">
        <v>32</v>
      </c>
      <c r="AR22" s="17"/>
      <c r="BE22" s="185"/>
    </row>
    <row r="23" spans="1:71" s="1" customFormat="1" ht="16.5" customHeight="1">
      <c r="B23" s="17"/>
      <c r="E23" s="192" t="s">
        <v>1</v>
      </c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R23" s="17"/>
      <c r="BE23" s="185"/>
    </row>
    <row r="24" spans="1:71" s="1" customFormat="1" ht="6.95" customHeight="1">
      <c r="B24" s="17"/>
      <c r="AR24" s="17"/>
      <c r="BE24" s="185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85"/>
    </row>
    <row r="26" spans="1:71" s="2" customFormat="1" ht="25.9" customHeight="1">
      <c r="A26" s="29"/>
      <c r="B26" s="30"/>
      <c r="C26" s="29"/>
      <c r="D26" s="31" t="s">
        <v>33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193">
        <f>ROUND(AG94,2)</f>
        <v>0</v>
      </c>
      <c r="AL26" s="194"/>
      <c r="AM26" s="194"/>
      <c r="AN26" s="194"/>
      <c r="AO26" s="194"/>
      <c r="AP26" s="29"/>
      <c r="AQ26" s="29"/>
      <c r="AR26" s="30"/>
      <c r="BE26" s="185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85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195" t="s">
        <v>34</v>
      </c>
      <c r="M28" s="195"/>
      <c r="N28" s="195"/>
      <c r="O28" s="195"/>
      <c r="P28" s="195"/>
      <c r="Q28" s="29"/>
      <c r="R28" s="29"/>
      <c r="S28" s="29"/>
      <c r="T28" s="29"/>
      <c r="U28" s="29"/>
      <c r="V28" s="29"/>
      <c r="W28" s="195" t="s">
        <v>35</v>
      </c>
      <c r="X28" s="195"/>
      <c r="Y28" s="195"/>
      <c r="Z28" s="195"/>
      <c r="AA28" s="195"/>
      <c r="AB28" s="195"/>
      <c r="AC28" s="195"/>
      <c r="AD28" s="195"/>
      <c r="AE28" s="195"/>
      <c r="AF28" s="29"/>
      <c r="AG28" s="29"/>
      <c r="AH28" s="29"/>
      <c r="AI28" s="29"/>
      <c r="AJ28" s="29"/>
      <c r="AK28" s="195" t="s">
        <v>36</v>
      </c>
      <c r="AL28" s="195"/>
      <c r="AM28" s="195"/>
      <c r="AN28" s="195"/>
      <c r="AO28" s="195"/>
      <c r="AP28" s="29"/>
      <c r="AQ28" s="29"/>
      <c r="AR28" s="30"/>
      <c r="BE28" s="185"/>
    </row>
    <row r="29" spans="1:71" s="3" customFormat="1" ht="14.45" customHeight="1">
      <c r="B29" s="34"/>
      <c r="D29" s="24" t="s">
        <v>37</v>
      </c>
      <c r="F29" s="24" t="s">
        <v>38</v>
      </c>
      <c r="L29" s="198">
        <v>0.2</v>
      </c>
      <c r="M29" s="197"/>
      <c r="N29" s="197"/>
      <c r="O29" s="197"/>
      <c r="P29" s="197"/>
      <c r="W29" s="196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K29" s="196">
        <f>ROUND(AV94, 2)</f>
        <v>0</v>
      </c>
      <c r="AL29" s="197"/>
      <c r="AM29" s="197"/>
      <c r="AN29" s="197"/>
      <c r="AO29" s="197"/>
      <c r="AR29" s="34"/>
      <c r="BE29" s="186"/>
    </row>
    <row r="30" spans="1:71" s="3" customFormat="1" ht="14.45" customHeight="1">
      <c r="B30" s="34"/>
      <c r="F30" s="24" t="s">
        <v>39</v>
      </c>
      <c r="L30" s="198">
        <v>0.2</v>
      </c>
      <c r="M30" s="197"/>
      <c r="N30" s="197"/>
      <c r="O30" s="197"/>
      <c r="P30" s="197"/>
      <c r="W30" s="196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K30" s="196">
        <f>ROUND(AW94, 2)</f>
        <v>0</v>
      </c>
      <c r="AL30" s="197"/>
      <c r="AM30" s="197"/>
      <c r="AN30" s="197"/>
      <c r="AO30" s="197"/>
      <c r="AR30" s="34"/>
      <c r="BE30" s="186"/>
    </row>
    <row r="31" spans="1:71" s="3" customFormat="1" ht="14.45" hidden="1" customHeight="1">
      <c r="B31" s="34"/>
      <c r="F31" s="24" t="s">
        <v>40</v>
      </c>
      <c r="L31" s="198">
        <v>0.2</v>
      </c>
      <c r="M31" s="197"/>
      <c r="N31" s="197"/>
      <c r="O31" s="197"/>
      <c r="P31" s="197"/>
      <c r="W31" s="196">
        <f>ROUND(BB94, 2)</f>
        <v>0</v>
      </c>
      <c r="X31" s="197"/>
      <c r="Y31" s="197"/>
      <c r="Z31" s="197"/>
      <c r="AA31" s="197"/>
      <c r="AB31" s="197"/>
      <c r="AC31" s="197"/>
      <c r="AD31" s="197"/>
      <c r="AE31" s="197"/>
      <c r="AK31" s="196">
        <v>0</v>
      </c>
      <c r="AL31" s="197"/>
      <c r="AM31" s="197"/>
      <c r="AN31" s="197"/>
      <c r="AO31" s="197"/>
      <c r="AR31" s="34"/>
      <c r="BE31" s="186"/>
    </row>
    <row r="32" spans="1:71" s="3" customFormat="1" ht="14.45" hidden="1" customHeight="1">
      <c r="B32" s="34"/>
      <c r="F32" s="24" t="s">
        <v>41</v>
      </c>
      <c r="L32" s="198">
        <v>0.2</v>
      </c>
      <c r="M32" s="197"/>
      <c r="N32" s="197"/>
      <c r="O32" s="197"/>
      <c r="P32" s="197"/>
      <c r="W32" s="196">
        <f>ROUND(BC94, 2)</f>
        <v>0</v>
      </c>
      <c r="X32" s="197"/>
      <c r="Y32" s="197"/>
      <c r="Z32" s="197"/>
      <c r="AA32" s="197"/>
      <c r="AB32" s="197"/>
      <c r="AC32" s="197"/>
      <c r="AD32" s="197"/>
      <c r="AE32" s="197"/>
      <c r="AK32" s="196">
        <v>0</v>
      </c>
      <c r="AL32" s="197"/>
      <c r="AM32" s="197"/>
      <c r="AN32" s="197"/>
      <c r="AO32" s="197"/>
      <c r="AR32" s="34"/>
      <c r="BE32" s="186"/>
    </row>
    <row r="33" spans="1:57" s="3" customFormat="1" ht="14.45" hidden="1" customHeight="1">
      <c r="B33" s="34"/>
      <c r="F33" s="24" t="s">
        <v>42</v>
      </c>
      <c r="L33" s="198">
        <v>0</v>
      </c>
      <c r="M33" s="197"/>
      <c r="N33" s="197"/>
      <c r="O33" s="197"/>
      <c r="P33" s="197"/>
      <c r="W33" s="196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K33" s="196">
        <v>0</v>
      </c>
      <c r="AL33" s="197"/>
      <c r="AM33" s="197"/>
      <c r="AN33" s="197"/>
      <c r="AO33" s="197"/>
      <c r="AR33" s="34"/>
      <c r="BE33" s="186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85"/>
    </row>
    <row r="35" spans="1:57" s="2" customFormat="1" ht="25.9" customHeight="1">
      <c r="A35" s="29"/>
      <c r="B35" s="30"/>
      <c r="C35" s="35"/>
      <c r="D35" s="36" t="s">
        <v>43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44</v>
      </c>
      <c r="U35" s="37"/>
      <c r="V35" s="37"/>
      <c r="W35" s="37"/>
      <c r="X35" s="199" t="s">
        <v>45</v>
      </c>
      <c r="Y35" s="200"/>
      <c r="Z35" s="200"/>
      <c r="AA35" s="200"/>
      <c r="AB35" s="200"/>
      <c r="AC35" s="37"/>
      <c r="AD35" s="37"/>
      <c r="AE35" s="37"/>
      <c r="AF35" s="37"/>
      <c r="AG35" s="37"/>
      <c r="AH35" s="37"/>
      <c r="AI35" s="37"/>
      <c r="AJ35" s="37"/>
      <c r="AK35" s="201">
        <f>SUM(AK26:AK33)</f>
        <v>0</v>
      </c>
      <c r="AL35" s="200"/>
      <c r="AM35" s="200"/>
      <c r="AN35" s="200"/>
      <c r="AO35" s="202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39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9"/>
    </row>
    <row r="50" spans="1:57" ht="11.25">
      <c r="B50" s="17"/>
      <c r="AR50" s="17"/>
    </row>
    <row r="51" spans="1:57" ht="11.25">
      <c r="B51" s="17"/>
      <c r="AR51" s="17"/>
    </row>
    <row r="52" spans="1:57" ht="11.25">
      <c r="B52" s="17"/>
      <c r="AR52" s="17"/>
    </row>
    <row r="53" spans="1:57" ht="11.25">
      <c r="B53" s="17"/>
      <c r="AR53" s="17"/>
    </row>
    <row r="54" spans="1:57" ht="11.25">
      <c r="B54" s="17"/>
      <c r="AR54" s="17"/>
    </row>
    <row r="55" spans="1:57" ht="11.25">
      <c r="B55" s="17"/>
      <c r="AR55" s="17"/>
    </row>
    <row r="56" spans="1:57" ht="11.25">
      <c r="B56" s="17"/>
      <c r="AR56" s="17"/>
    </row>
    <row r="57" spans="1:57" ht="11.25">
      <c r="B57" s="17"/>
      <c r="AR57" s="17"/>
    </row>
    <row r="58" spans="1:57" ht="11.25">
      <c r="B58" s="17"/>
      <c r="AR58" s="17"/>
    </row>
    <row r="59" spans="1:57" ht="11.25">
      <c r="B59" s="17"/>
      <c r="AR59" s="17"/>
    </row>
    <row r="60" spans="1:57" s="2" customFormat="1" ht="12.75">
      <c r="A60" s="29"/>
      <c r="B60" s="30"/>
      <c r="C60" s="29"/>
      <c r="D60" s="42" t="s">
        <v>48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49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48</v>
      </c>
      <c r="AI60" s="32"/>
      <c r="AJ60" s="32"/>
      <c r="AK60" s="32"/>
      <c r="AL60" s="32"/>
      <c r="AM60" s="42" t="s">
        <v>49</v>
      </c>
      <c r="AN60" s="32"/>
      <c r="AO60" s="32"/>
      <c r="AP60" s="29"/>
      <c r="AQ60" s="29"/>
      <c r="AR60" s="30"/>
      <c r="BE60" s="29"/>
    </row>
    <row r="61" spans="1:57" ht="11.25">
      <c r="B61" s="17"/>
      <c r="AR61" s="17"/>
    </row>
    <row r="62" spans="1:57" ht="11.25">
      <c r="B62" s="17"/>
      <c r="AR62" s="17"/>
    </row>
    <row r="63" spans="1:57" ht="11.25">
      <c r="B63" s="17"/>
      <c r="AR63" s="17"/>
    </row>
    <row r="64" spans="1:57" s="2" customFormat="1" ht="12.75">
      <c r="A64" s="29"/>
      <c r="B64" s="30"/>
      <c r="C64" s="29"/>
      <c r="D64" s="40" t="s">
        <v>50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51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 ht="11.25">
      <c r="B65" s="17"/>
      <c r="AR65" s="17"/>
    </row>
    <row r="66" spans="1:57" ht="11.25">
      <c r="B66" s="17"/>
      <c r="AR66" s="17"/>
    </row>
    <row r="67" spans="1:57" ht="11.25">
      <c r="B67" s="17"/>
      <c r="AR67" s="17"/>
    </row>
    <row r="68" spans="1:57" ht="11.25">
      <c r="B68" s="17"/>
      <c r="AR68" s="17"/>
    </row>
    <row r="69" spans="1:57" ht="11.25">
      <c r="B69" s="17"/>
      <c r="AR69" s="17"/>
    </row>
    <row r="70" spans="1:57" ht="11.25">
      <c r="B70" s="17"/>
      <c r="AR70" s="17"/>
    </row>
    <row r="71" spans="1:57" ht="11.25">
      <c r="B71" s="17"/>
      <c r="AR71" s="17"/>
    </row>
    <row r="72" spans="1:57" ht="11.25">
      <c r="B72" s="17"/>
      <c r="AR72" s="17"/>
    </row>
    <row r="73" spans="1:57" ht="11.25">
      <c r="B73" s="17"/>
      <c r="AR73" s="17"/>
    </row>
    <row r="74" spans="1:57" ht="11.25">
      <c r="B74" s="17"/>
      <c r="AR74" s="17"/>
    </row>
    <row r="75" spans="1:57" s="2" customFormat="1" ht="12.75">
      <c r="A75" s="29"/>
      <c r="B75" s="30"/>
      <c r="C75" s="29"/>
      <c r="D75" s="42" t="s">
        <v>48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49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48</v>
      </c>
      <c r="AI75" s="32"/>
      <c r="AJ75" s="32"/>
      <c r="AK75" s="32"/>
      <c r="AL75" s="32"/>
      <c r="AM75" s="42" t="s">
        <v>49</v>
      </c>
      <c r="AN75" s="32"/>
      <c r="AO75" s="32"/>
      <c r="AP75" s="29"/>
      <c r="AQ75" s="29"/>
      <c r="AR75" s="30"/>
      <c r="BE75" s="29"/>
    </row>
    <row r="76" spans="1:57" s="2" customFormat="1" ht="11.25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18" t="s">
        <v>52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2019-112</v>
      </c>
      <c r="AR84" s="48"/>
    </row>
    <row r="85" spans="1:91" s="5" customFormat="1" ht="36.950000000000003" customHeight="1">
      <c r="B85" s="49"/>
      <c r="C85" s="50" t="s">
        <v>14</v>
      </c>
      <c r="L85" s="203" t="str">
        <f>K6</f>
        <v>STAVEBNÉ ÚPRAVY KULTURNO SPOLOČENSKEJ MIESTNOSTI</v>
      </c>
      <c r="M85" s="204"/>
      <c r="N85" s="204"/>
      <c r="O85" s="204"/>
      <c r="P85" s="204"/>
      <c r="Q85" s="204"/>
      <c r="R85" s="204"/>
      <c r="S85" s="204"/>
      <c r="T85" s="204"/>
      <c r="U85" s="204"/>
      <c r="V85" s="204"/>
      <c r="W85" s="204"/>
      <c r="X85" s="204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17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 xml:space="preserve">OBECNY ÚRAD NEDOĚRY-BREZANY 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19</v>
      </c>
      <c r="AJ87" s="29"/>
      <c r="AK87" s="29"/>
      <c r="AL87" s="29"/>
      <c r="AM87" s="205" t="str">
        <f>IF(AN8= "","",AN8)</f>
        <v>28. 4. 2020</v>
      </c>
      <c r="AN87" s="205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 xml:space="preserve">OBECNY ÚRAD NEDOĚRY-BREZANY 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26</v>
      </c>
      <c r="AJ89" s="29"/>
      <c r="AK89" s="29"/>
      <c r="AL89" s="29"/>
      <c r="AM89" s="206" t="str">
        <f>IF(E17="","",E17)</f>
        <v xml:space="preserve">Ing. Michal Hromada </v>
      </c>
      <c r="AN89" s="207"/>
      <c r="AO89" s="207"/>
      <c r="AP89" s="207"/>
      <c r="AQ89" s="29"/>
      <c r="AR89" s="30"/>
      <c r="AS89" s="208" t="s">
        <v>53</v>
      </c>
      <c r="AT89" s="209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" customHeight="1">
      <c r="A90" s="29"/>
      <c r="B90" s="30"/>
      <c r="C90" s="24" t="s">
        <v>24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30</v>
      </c>
      <c r="AJ90" s="29"/>
      <c r="AK90" s="29"/>
      <c r="AL90" s="29"/>
      <c r="AM90" s="206" t="str">
        <f>IF(E20="","",E20)</f>
        <v xml:space="preserve"> </v>
      </c>
      <c r="AN90" s="207"/>
      <c r="AO90" s="207"/>
      <c r="AP90" s="207"/>
      <c r="AQ90" s="29"/>
      <c r="AR90" s="30"/>
      <c r="AS90" s="210"/>
      <c r="AT90" s="211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10"/>
      <c r="AT91" s="211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12" t="s">
        <v>54</v>
      </c>
      <c r="D92" s="213"/>
      <c r="E92" s="213"/>
      <c r="F92" s="213"/>
      <c r="G92" s="213"/>
      <c r="H92" s="57"/>
      <c r="I92" s="214" t="s">
        <v>55</v>
      </c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  <c r="AF92" s="213"/>
      <c r="AG92" s="215" t="s">
        <v>56</v>
      </c>
      <c r="AH92" s="213"/>
      <c r="AI92" s="213"/>
      <c r="AJ92" s="213"/>
      <c r="AK92" s="213"/>
      <c r="AL92" s="213"/>
      <c r="AM92" s="213"/>
      <c r="AN92" s="214" t="s">
        <v>57</v>
      </c>
      <c r="AO92" s="213"/>
      <c r="AP92" s="216"/>
      <c r="AQ92" s="58" t="s">
        <v>58</v>
      </c>
      <c r="AR92" s="30"/>
      <c r="AS92" s="59" t="s">
        <v>59</v>
      </c>
      <c r="AT92" s="60" t="s">
        <v>60</v>
      </c>
      <c r="AU92" s="60" t="s">
        <v>61</v>
      </c>
      <c r="AV92" s="60" t="s">
        <v>62</v>
      </c>
      <c r="AW92" s="60" t="s">
        <v>63</v>
      </c>
      <c r="AX92" s="60" t="s">
        <v>64</v>
      </c>
      <c r="AY92" s="60" t="s">
        <v>65</v>
      </c>
      <c r="AZ92" s="60" t="s">
        <v>66</v>
      </c>
      <c r="BA92" s="60" t="s">
        <v>67</v>
      </c>
      <c r="BB92" s="60" t="s">
        <v>68</v>
      </c>
      <c r="BC92" s="60" t="s">
        <v>69</v>
      </c>
      <c r="BD92" s="61" t="s">
        <v>70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71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20">
        <f>ROUND(AG95,2)</f>
        <v>0</v>
      </c>
      <c r="AH94" s="220"/>
      <c r="AI94" s="220"/>
      <c r="AJ94" s="220"/>
      <c r="AK94" s="220"/>
      <c r="AL94" s="220"/>
      <c r="AM94" s="220"/>
      <c r="AN94" s="221">
        <f>SUM(AG94,AT94)</f>
        <v>0</v>
      </c>
      <c r="AO94" s="221"/>
      <c r="AP94" s="221"/>
      <c r="AQ94" s="69" t="s">
        <v>1</v>
      </c>
      <c r="AR94" s="65"/>
      <c r="AS94" s="70">
        <f>ROUND(AS95,2)</f>
        <v>0</v>
      </c>
      <c r="AT94" s="71">
        <f>ROUND(SUM(AV94:AW94),2)</f>
        <v>0</v>
      </c>
      <c r="AU94" s="72">
        <f>ROUND(AU95,5)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72</v>
      </c>
      <c r="BT94" s="74" t="s">
        <v>73</v>
      </c>
      <c r="BU94" s="75" t="s">
        <v>74</v>
      </c>
      <c r="BV94" s="74" t="s">
        <v>75</v>
      </c>
      <c r="BW94" s="74" t="s">
        <v>4</v>
      </c>
      <c r="BX94" s="74" t="s">
        <v>76</v>
      </c>
      <c r="CL94" s="74" t="s">
        <v>1</v>
      </c>
    </row>
    <row r="95" spans="1:91" s="7" customFormat="1" ht="16.5" customHeight="1">
      <c r="A95" s="76" t="s">
        <v>77</v>
      </c>
      <c r="B95" s="77"/>
      <c r="C95" s="78"/>
      <c r="D95" s="219" t="s">
        <v>78</v>
      </c>
      <c r="E95" s="219"/>
      <c r="F95" s="219"/>
      <c r="G95" s="219"/>
      <c r="H95" s="219"/>
      <c r="I95" s="79"/>
      <c r="J95" s="219" t="s">
        <v>79</v>
      </c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19"/>
      <c r="AC95" s="219"/>
      <c r="AD95" s="219"/>
      <c r="AE95" s="219"/>
      <c r="AF95" s="219"/>
      <c r="AG95" s="217">
        <f>'01 - Architektonicko stav...'!J30</f>
        <v>0</v>
      </c>
      <c r="AH95" s="218"/>
      <c r="AI95" s="218"/>
      <c r="AJ95" s="218"/>
      <c r="AK95" s="218"/>
      <c r="AL95" s="218"/>
      <c r="AM95" s="218"/>
      <c r="AN95" s="217">
        <f>SUM(AG95,AT95)</f>
        <v>0</v>
      </c>
      <c r="AO95" s="218"/>
      <c r="AP95" s="218"/>
      <c r="AQ95" s="80" t="s">
        <v>80</v>
      </c>
      <c r="AR95" s="77"/>
      <c r="AS95" s="81">
        <v>0</v>
      </c>
      <c r="AT95" s="82">
        <f>ROUND(SUM(AV95:AW95),2)</f>
        <v>0</v>
      </c>
      <c r="AU95" s="83">
        <f>'01 - Architektonicko stav...'!P127</f>
        <v>0</v>
      </c>
      <c r="AV95" s="82">
        <f>'01 - Architektonicko stav...'!J33</f>
        <v>0</v>
      </c>
      <c r="AW95" s="82">
        <f>'01 - Architektonicko stav...'!J34</f>
        <v>0</v>
      </c>
      <c r="AX95" s="82">
        <f>'01 - Architektonicko stav...'!J35</f>
        <v>0</v>
      </c>
      <c r="AY95" s="82">
        <f>'01 - Architektonicko stav...'!J36</f>
        <v>0</v>
      </c>
      <c r="AZ95" s="82">
        <f>'01 - Architektonicko stav...'!F33</f>
        <v>0</v>
      </c>
      <c r="BA95" s="82">
        <f>'01 - Architektonicko stav...'!F34</f>
        <v>0</v>
      </c>
      <c r="BB95" s="82">
        <f>'01 - Architektonicko stav...'!F35</f>
        <v>0</v>
      </c>
      <c r="BC95" s="82">
        <f>'01 - Architektonicko stav...'!F36</f>
        <v>0</v>
      </c>
      <c r="BD95" s="84">
        <f>'01 - Architektonicko stav...'!F37</f>
        <v>0</v>
      </c>
      <c r="BT95" s="85" t="s">
        <v>81</v>
      </c>
      <c r="BV95" s="85" t="s">
        <v>75</v>
      </c>
      <c r="BW95" s="85" t="s">
        <v>82</v>
      </c>
      <c r="BX95" s="85" t="s">
        <v>4</v>
      </c>
      <c r="CL95" s="85" t="s">
        <v>1</v>
      </c>
      <c r="CM95" s="85" t="s">
        <v>73</v>
      </c>
    </row>
    <row r="96" spans="1:91" s="2" customFormat="1" ht="30" customHeight="1">
      <c r="A96" s="29"/>
      <c r="B96" s="30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30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</row>
    <row r="97" spans="1:57" s="2" customFormat="1" ht="6.95" customHeight="1">
      <c r="A97" s="29"/>
      <c r="B97" s="44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30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Architektonicko stav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2"/>
  <sheetViews>
    <sheetView showGridLines="0" tabSelected="1" topLeftCell="A158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86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86"/>
      <c r="L2" s="222" t="s">
        <v>5</v>
      </c>
      <c r="M2" s="188"/>
      <c r="N2" s="188"/>
      <c r="O2" s="188"/>
      <c r="P2" s="188"/>
      <c r="Q2" s="188"/>
      <c r="R2" s="188"/>
      <c r="S2" s="188"/>
      <c r="T2" s="188"/>
      <c r="U2" s="188"/>
      <c r="V2" s="188"/>
      <c r="AT2" s="14" t="s">
        <v>82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87"/>
      <c r="J3" s="16"/>
      <c r="K3" s="16"/>
      <c r="L3" s="17"/>
      <c r="AT3" s="14" t="s">
        <v>73</v>
      </c>
    </row>
    <row r="4" spans="1:46" s="1" customFormat="1" ht="24.95" customHeight="1">
      <c r="B4" s="17"/>
      <c r="D4" s="18" t="s">
        <v>83</v>
      </c>
      <c r="I4" s="86"/>
      <c r="L4" s="17"/>
      <c r="M4" s="88" t="s">
        <v>9</v>
      </c>
      <c r="AT4" s="14" t="s">
        <v>3</v>
      </c>
    </row>
    <row r="5" spans="1:46" s="1" customFormat="1" ht="6.95" customHeight="1">
      <c r="B5" s="17"/>
      <c r="I5" s="86"/>
      <c r="L5" s="17"/>
    </row>
    <row r="6" spans="1:46" s="1" customFormat="1" ht="12" customHeight="1">
      <c r="B6" s="17"/>
      <c r="D6" s="24" t="s">
        <v>14</v>
      </c>
      <c r="I6" s="86"/>
      <c r="L6" s="17"/>
    </row>
    <row r="7" spans="1:46" s="1" customFormat="1" ht="23.25" customHeight="1">
      <c r="B7" s="17"/>
      <c r="E7" s="223" t="str">
        <f>'Rekapitulácia stavby'!K6</f>
        <v>STAVEBNÉ ÚPRAVY KULTURNO SPOLOČENSKEJ MIESTNOSTI</v>
      </c>
      <c r="F7" s="224"/>
      <c r="G7" s="224"/>
      <c r="H7" s="224"/>
      <c r="I7" s="86"/>
      <c r="L7" s="17"/>
    </row>
    <row r="8" spans="1:46" s="2" customFormat="1" ht="12" customHeight="1">
      <c r="A8" s="29"/>
      <c r="B8" s="30"/>
      <c r="C8" s="29"/>
      <c r="D8" s="24" t="s">
        <v>84</v>
      </c>
      <c r="E8" s="29"/>
      <c r="F8" s="29"/>
      <c r="G8" s="29"/>
      <c r="H8" s="29"/>
      <c r="I8" s="8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03" t="s">
        <v>85</v>
      </c>
      <c r="F9" s="225"/>
      <c r="G9" s="225"/>
      <c r="H9" s="225"/>
      <c r="I9" s="8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1.25">
      <c r="A10" s="29"/>
      <c r="B10" s="30"/>
      <c r="C10" s="29"/>
      <c r="D10" s="29"/>
      <c r="E10" s="29"/>
      <c r="F10" s="29"/>
      <c r="G10" s="29"/>
      <c r="H10" s="29"/>
      <c r="I10" s="8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15</v>
      </c>
      <c r="E11" s="29"/>
      <c r="F11" s="22" t="s">
        <v>1</v>
      </c>
      <c r="G11" s="29"/>
      <c r="H11" s="29"/>
      <c r="I11" s="90" t="s">
        <v>16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17</v>
      </c>
      <c r="E12" s="29"/>
      <c r="F12" s="22" t="s">
        <v>18</v>
      </c>
      <c r="G12" s="29"/>
      <c r="H12" s="29"/>
      <c r="I12" s="90" t="s">
        <v>19</v>
      </c>
      <c r="J12" s="52" t="str">
        <f>'Rekapitulácia stavby'!AN8</f>
        <v>28. 4. 2020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8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90" t="s">
        <v>22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18</v>
      </c>
      <c r="F15" s="29"/>
      <c r="G15" s="29"/>
      <c r="H15" s="29"/>
      <c r="I15" s="90" t="s">
        <v>23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8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24</v>
      </c>
      <c r="E17" s="29"/>
      <c r="F17" s="29"/>
      <c r="G17" s="29"/>
      <c r="H17" s="29"/>
      <c r="I17" s="90" t="s">
        <v>22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26" t="str">
        <f>'Rekapitulácia stavby'!E14</f>
        <v>Vyplň údaj</v>
      </c>
      <c r="F18" s="187"/>
      <c r="G18" s="187"/>
      <c r="H18" s="187"/>
      <c r="I18" s="90" t="s">
        <v>23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8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26</v>
      </c>
      <c r="E20" s="29"/>
      <c r="F20" s="29"/>
      <c r="G20" s="29"/>
      <c r="H20" s="29"/>
      <c r="I20" s="90" t="s">
        <v>22</v>
      </c>
      <c r="J20" s="22" t="s">
        <v>1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27</v>
      </c>
      <c r="F21" s="29"/>
      <c r="G21" s="29"/>
      <c r="H21" s="29"/>
      <c r="I21" s="90" t="s">
        <v>23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8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30</v>
      </c>
      <c r="E23" s="29"/>
      <c r="F23" s="29"/>
      <c r="G23" s="29"/>
      <c r="H23" s="29"/>
      <c r="I23" s="90" t="s">
        <v>22</v>
      </c>
      <c r="J23" s="22" t="str">
        <f>IF('Rekapitulácia stavby'!AN19="","",'Rekapitulácia stavby'!AN19)</f>
        <v/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tr">
        <f>IF('Rekapitulácia stavby'!E20="","",'Rekapitulácia stavby'!E20)</f>
        <v xml:space="preserve"> </v>
      </c>
      <c r="F24" s="29"/>
      <c r="G24" s="29"/>
      <c r="H24" s="29"/>
      <c r="I24" s="90" t="s">
        <v>23</v>
      </c>
      <c r="J24" s="22" t="str">
        <f>IF('Rekapitulácia stavby'!AN20="","",'Rekapitulácia stavby'!AN20)</f>
        <v/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8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32</v>
      </c>
      <c r="E26" s="29"/>
      <c r="F26" s="29"/>
      <c r="G26" s="29"/>
      <c r="H26" s="29"/>
      <c r="I26" s="8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192" t="s">
        <v>1</v>
      </c>
      <c r="F27" s="192"/>
      <c r="G27" s="192"/>
      <c r="H27" s="192"/>
      <c r="I27" s="93"/>
      <c r="J27" s="91"/>
      <c r="K27" s="91"/>
      <c r="L27" s="94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8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3"/>
      <c r="E29" s="63"/>
      <c r="F29" s="63"/>
      <c r="G29" s="63"/>
      <c r="H29" s="63"/>
      <c r="I29" s="95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6" t="s">
        <v>33</v>
      </c>
      <c r="E30" s="29"/>
      <c r="F30" s="29"/>
      <c r="G30" s="29"/>
      <c r="H30" s="29"/>
      <c r="I30" s="89"/>
      <c r="J30" s="68">
        <f>ROUND(J127,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95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35</v>
      </c>
      <c r="G32" s="29"/>
      <c r="H32" s="29"/>
      <c r="I32" s="97" t="s">
        <v>34</v>
      </c>
      <c r="J32" s="33" t="s">
        <v>36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37</v>
      </c>
      <c r="E33" s="24" t="s">
        <v>38</v>
      </c>
      <c r="F33" s="99">
        <f>ROUND((SUM(BE127:BE171)),  2)</f>
        <v>0</v>
      </c>
      <c r="G33" s="29"/>
      <c r="H33" s="29"/>
      <c r="I33" s="100">
        <v>0.2</v>
      </c>
      <c r="J33" s="99">
        <f>ROUND(((SUM(BE127:BE171))*I33),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24" t="s">
        <v>39</v>
      </c>
      <c r="F34" s="99">
        <f>ROUND((SUM(BF127:BF171)),  2)</f>
        <v>0</v>
      </c>
      <c r="G34" s="29"/>
      <c r="H34" s="29"/>
      <c r="I34" s="100">
        <v>0.2</v>
      </c>
      <c r="J34" s="99">
        <f>ROUND(((SUM(BF127:BF171))*I34),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40</v>
      </c>
      <c r="F35" s="99">
        <f>ROUND((SUM(BG127:BG171)),  2)</f>
        <v>0</v>
      </c>
      <c r="G35" s="29"/>
      <c r="H35" s="29"/>
      <c r="I35" s="100">
        <v>0.2</v>
      </c>
      <c r="J35" s="99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41</v>
      </c>
      <c r="F36" s="99">
        <f>ROUND((SUM(BH127:BH171)),  2)</f>
        <v>0</v>
      </c>
      <c r="G36" s="29"/>
      <c r="H36" s="29"/>
      <c r="I36" s="100">
        <v>0.2</v>
      </c>
      <c r="J36" s="99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24" t="s">
        <v>42</v>
      </c>
      <c r="F37" s="99">
        <f>ROUND((SUM(BI127:BI171)),  2)</f>
        <v>0</v>
      </c>
      <c r="G37" s="29"/>
      <c r="H37" s="29"/>
      <c r="I37" s="100">
        <v>0</v>
      </c>
      <c r="J37" s="99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8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1"/>
      <c r="D39" s="102" t="s">
        <v>43</v>
      </c>
      <c r="E39" s="57"/>
      <c r="F39" s="57"/>
      <c r="G39" s="103" t="s">
        <v>44</v>
      </c>
      <c r="H39" s="104" t="s">
        <v>45</v>
      </c>
      <c r="I39" s="105"/>
      <c r="J39" s="106">
        <f>SUM(J30:J37)</f>
        <v>0</v>
      </c>
      <c r="K39" s="107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8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I41" s="86"/>
      <c r="L41" s="17"/>
    </row>
    <row r="42" spans="1:31" s="1" customFormat="1" ht="14.45" customHeight="1">
      <c r="B42" s="17"/>
      <c r="I42" s="86"/>
      <c r="L42" s="17"/>
    </row>
    <row r="43" spans="1:31" s="1" customFormat="1" ht="14.45" customHeight="1">
      <c r="B43" s="17"/>
      <c r="I43" s="86"/>
      <c r="L43" s="17"/>
    </row>
    <row r="44" spans="1:31" s="1" customFormat="1" ht="14.45" customHeight="1">
      <c r="B44" s="17"/>
      <c r="I44" s="86"/>
      <c r="L44" s="17"/>
    </row>
    <row r="45" spans="1:31" s="1" customFormat="1" ht="14.45" customHeight="1">
      <c r="B45" s="17"/>
      <c r="I45" s="86"/>
      <c r="L45" s="17"/>
    </row>
    <row r="46" spans="1:31" s="1" customFormat="1" ht="14.45" customHeight="1">
      <c r="B46" s="17"/>
      <c r="I46" s="86"/>
      <c r="L46" s="17"/>
    </row>
    <row r="47" spans="1:31" s="1" customFormat="1" ht="14.45" customHeight="1">
      <c r="B47" s="17"/>
      <c r="I47" s="86"/>
      <c r="L47" s="17"/>
    </row>
    <row r="48" spans="1:31" s="1" customFormat="1" ht="14.45" customHeight="1">
      <c r="B48" s="17"/>
      <c r="I48" s="86"/>
      <c r="L48" s="17"/>
    </row>
    <row r="49" spans="1:31" s="1" customFormat="1" ht="14.45" customHeight="1">
      <c r="B49" s="17"/>
      <c r="I49" s="86"/>
      <c r="L49" s="17"/>
    </row>
    <row r="50" spans="1:31" s="2" customFormat="1" ht="14.45" customHeight="1">
      <c r="B50" s="39"/>
      <c r="D50" s="40" t="s">
        <v>46</v>
      </c>
      <c r="E50" s="41"/>
      <c r="F50" s="41"/>
      <c r="G50" s="40" t="s">
        <v>47</v>
      </c>
      <c r="H50" s="41"/>
      <c r="I50" s="108"/>
      <c r="J50" s="41"/>
      <c r="K50" s="41"/>
      <c r="L50" s="39"/>
    </row>
    <row r="51" spans="1:31" ht="11.25">
      <c r="B51" s="17"/>
      <c r="L51" s="17"/>
    </row>
    <row r="52" spans="1:31" ht="11.25">
      <c r="B52" s="17"/>
      <c r="L52" s="17"/>
    </row>
    <row r="53" spans="1:31" ht="11.25">
      <c r="B53" s="17"/>
      <c r="L53" s="17"/>
    </row>
    <row r="54" spans="1:31" ht="11.25">
      <c r="B54" s="17"/>
      <c r="L54" s="17"/>
    </row>
    <row r="55" spans="1:31" ht="11.25">
      <c r="B55" s="17"/>
      <c r="L55" s="17"/>
    </row>
    <row r="56" spans="1:31" ht="11.25">
      <c r="B56" s="17"/>
      <c r="L56" s="17"/>
    </row>
    <row r="57" spans="1:31" ht="11.25">
      <c r="B57" s="17"/>
      <c r="L57" s="17"/>
    </row>
    <row r="58" spans="1:31" ht="11.25">
      <c r="B58" s="17"/>
      <c r="L58" s="17"/>
    </row>
    <row r="59" spans="1:31" ht="11.25">
      <c r="B59" s="17"/>
      <c r="L59" s="17"/>
    </row>
    <row r="60" spans="1:31" ht="11.25">
      <c r="B60" s="17"/>
      <c r="L60" s="17"/>
    </row>
    <row r="61" spans="1:31" s="2" customFormat="1" ht="12.75">
      <c r="A61" s="29"/>
      <c r="B61" s="30"/>
      <c r="C61" s="29"/>
      <c r="D61" s="42" t="s">
        <v>48</v>
      </c>
      <c r="E61" s="32"/>
      <c r="F61" s="109" t="s">
        <v>49</v>
      </c>
      <c r="G61" s="42" t="s">
        <v>48</v>
      </c>
      <c r="H61" s="32"/>
      <c r="I61" s="110"/>
      <c r="J61" s="111" t="s">
        <v>49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 ht="11.25">
      <c r="B62" s="17"/>
      <c r="L62" s="17"/>
    </row>
    <row r="63" spans="1:31" ht="11.25">
      <c r="B63" s="17"/>
      <c r="L63" s="17"/>
    </row>
    <row r="64" spans="1:31" ht="11.25">
      <c r="B64" s="17"/>
      <c r="L64" s="17"/>
    </row>
    <row r="65" spans="1:31" s="2" customFormat="1" ht="12.75">
      <c r="A65" s="29"/>
      <c r="B65" s="30"/>
      <c r="C65" s="29"/>
      <c r="D65" s="40" t="s">
        <v>50</v>
      </c>
      <c r="E65" s="43"/>
      <c r="F65" s="43"/>
      <c r="G65" s="40" t="s">
        <v>51</v>
      </c>
      <c r="H65" s="43"/>
      <c r="I65" s="112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 ht="11.25">
      <c r="B66" s="17"/>
      <c r="L66" s="17"/>
    </row>
    <row r="67" spans="1:31" ht="11.25">
      <c r="B67" s="17"/>
      <c r="L67" s="17"/>
    </row>
    <row r="68" spans="1:31" ht="11.25">
      <c r="B68" s="17"/>
      <c r="L68" s="17"/>
    </row>
    <row r="69" spans="1:31" ht="11.25">
      <c r="B69" s="17"/>
      <c r="L69" s="17"/>
    </row>
    <row r="70" spans="1:31" ht="11.25">
      <c r="B70" s="17"/>
      <c r="L70" s="17"/>
    </row>
    <row r="71" spans="1:31" ht="11.25">
      <c r="B71" s="17"/>
      <c r="L71" s="17"/>
    </row>
    <row r="72" spans="1:31" ht="11.25">
      <c r="B72" s="17"/>
      <c r="L72" s="17"/>
    </row>
    <row r="73" spans="1:31" ht="11.25">
      <c r="B73" s="17"/>
      <c r="L73" s="17"/>
    </row>
    <row r="74" spans="1:31" ht="11.25">
      <c r="B74" s="17"/>
      <c r="L74" s="17"/>
    </row>
    <row r="75" spans="1:31" ht="11.25">
      <c r="B75" s="17"/>
      <c r="L75" s="17"/>
    </row>
    <row r="76" spans="1:31" s="2" customFormat="1" ht="12.75">
      <c r="A76" s="29"/>
      <c r="B76" s="30"/>
      <c r="C76" s="29"/>
      <c r="D76" s="42" t="s">
        <v>48</v>
      </c>
      <c r="E76" s="32"/>
      <c r="F76" s="109" t="s">
        <v>49</v>
      </c>
      <c r="G76" s="42" t="s">
        <v>48</v>
      </c>
      <c r="H76" s="32"/>
      <c r="I76" s="110"/>
      <c r="J76" s="111" t="s">
        <v>49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113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114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customHeight="1">
      <c r="A82" s="29"/>
      <c r="B82" s="30"/>
      <c r="C82" s="18" t="s">
        <v>86</v>
      </c>
      <c r="D82" s="29"/>
      <c r="E82" s="29"/>
      <c r="F82" s="29"/>
      <c r="G82" s="29"/>
      <c r="H82" s="29"/>
      <c r="I82" s="8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8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8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3.25" customHeight="1">
      <c r="A85" s="29"/>
      <c r="B85" s="30"/>
      <c r="C85" s="29"/>
      <c r="D85" s="29"/>
      <c r="E85" s="223" t="str">
        <f>E7</f>
        <v>STAVEBNÉ ÚPRAVY KULTURNO SPOLOČENSKEJ MIESTNOSTI</v>
      </c>
      <c r="F85" s="224"/>
      <c r="G85" s="224"/>
      <c r="H85" s="224"/>
      <c r="I85" s="8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customHeight="1">
      <c r="A86" s="29"/>
      <c r="B86" s="30"/>
      <c r="C86" s="24" t="s">
        <v>84</v>
      </c>
      <c r="D86" s="29"/>
      <c r="E86" s="29"/>
      <c r="F86" s="29"/>
      <c r="G86" s="29"/>
      <c r="H86" s="29"/>
      <c r="I86" s="8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customHeight="1">
      <c r="A87" s="29"/>
      <c r="B87" s="30"/>
      <c r="C87" s="29"/>
      <c r="D87" s="29"/>
      <c r="E87" s="203" t="str">
        <f>E9</f>
        <v xml:space="preserve">01 - Architektonicko stavebné riešenie </v>
      </c>
      <c r="F87" s="225"/>
      <c r="G87" s="225"/>
      <c r="H87" s="225"/>
      <c r="I87" s="8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8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customHeight="1">
      <c r="A89" s="29"/>
      <c r="B89" s="30"/>
      <c r="C89" s="24" t="s">
        <v>17</v>
      </c>
      <c r="D89" s="29"/>
      <c r="E89" s="29"/>
      <c r="F89" s="22" t="str">
        <f>F12</f>
        <v xml:space="preserve">OBECNY ÚRAD NEDOĚRY-BREZANY </v>
      </c>
      <c r="G89" s="29"/>
      <c r="H89" s="29"/>
      <c r="I89" s="90" t="s">
        <v>19</v>
      </c>
      <c r="J89" s="52" t="str">
        <f>IF(J12="","",J12)</f>
        <v>28. 4. 2020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8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25.7" customHeight="1">
      <c r="A91" s="29"/>
      <c r="B91" s="30"/>
      <c r="C91" s="24" t="s">
        <v>21</v>
      </c>
      <c r="D91" s="29"/>
      <c r="E91" s="29"/>
      <c r="F91" s="22" t="str">
        <f>E15</f>
        <v xml:space="preserve">OBECNY ÚRAD NEDOĚRY-BREZANY </v>
      </c>
      <c r="G91" s="29"/>
      <c r="H91" s="29"/>
      <c r="I91" s="90" t="s">
        <v>26</v>
      </c>
      <c r="J91" s="27" t="str">
        <f>E21</f>
        <v xml:space="preserve">Ing. Michal Hromada 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customHeight="1">
      <c r="A92" s="29"/>
      <c r="B92" s="30"/>
      <c r="C92" s="24" t="s">
        <v>24</v>
      </c>
      <c r="D92" s="29"/>
      <c r="E92" s="29"/>
      <c r="F92" s="22" t="str">
        <f>IF(E18="","",E18)</f>
        <v>Vyplň údaj</v>
      </c>
      <c r="G92" s="29"/>
      <c r="H92" s="29"/>
      <c r="I92" s="90" t="s">
        <v>30</v>
      </c>
      <c r="J92" s="27" t="str">
        <f>E24</f>
        <v xml:space="preserve"> 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customHeight="1">
      <c r="A93" s="29"/>
      <c r="B93" s="30"/>
      <c r="C93" s="29"/>
      <c r="D93" s="29"/>
      <c r="E93" s="29"/>
      <c r="F93" s="29"/>
      <c r="G93" s="29"/>
      <c r="H93" s="29"/>
      <c r="I93" s="8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customHeight="1">
      <c r="A94" s="29"/>
      <c r="B94" s="30"/>
      <c r="C94" s="115" t="s">
        <v>87</v>
      </c>
      <c r="D94" s="101"/>
      <c r="E94" s="101"/>
      <c r="F94" s="101"/>
      <c r="G94" s="101"/>
      <c r="H94" s="101"/>
      <c r="I94" s="116"/>
      <c r="J94" s="117" t="s">
        <v>88</v>
      </c>
      <c r="K94" s="101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8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customHeight="1">
      <c r="A96" s="29"/>
      <c r="B96" s="30"/>
      <c r="C96" s="118" t="s">
        <v>89</v>
      </c>
      <c r="D96" s="29"/>
      <c r="E96" s="29"/>
      <c r="F96" s="29"/>
      <c r="G96" s="29"/>
      <c r="H96" s="29"/>
      <c r="I96" s="89"/>
      <c r="J96" s="68">
        <f>J127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90</v>
      </c>
    </row>
    <row r="97" spans="1:31" s="9" customFormat="1" ht="24.95" customHeight="1">
      <c r="B97" s="119"/>
      <c r="D97" s="120" t="s">
        <v>91</v>
      </c>
      <c r="E97" s="121"/>
      <c r="F97" s="121"/>
      <c r="G97" s="121"/>
      <c r="H97" s="121"/>
      <c r="I97" s="122"/>
      <c r="J97" s="123">
        <f>J128</f>
        <v>0</v>
      </c>
      <c r="L97" s="119"/>
    </row>
    <row r="98" spans="1:31" s="10" customFormat="1" ht="19.899999999999999" customHeight="1">
      <c r="B98" s="124"/>
      <c r="D98" s="125" t="s">
        <v>92</v>
      </c>
      <c r="E98" s="126"/>
      <c r="F98" s="126"/>
      <c r="G98" s="126"/>
      <c r="H98" s="126"/>
      <c r="I98" s="127"/>
      <c r="J98" s="128">
        <f>J129</f>
        <v>0</v>
      </c>
      <c r="L98" s="124"/>
    </row>
    <row r="99" spans="1:31" s="10" customFormat="1" ht="19.899999999999999" customHeight="1">
      <c r="B99" s="124"/>
      <c r="D99" s="125" t="s">
        <v>93</v>
      </c>
      <c r="E99" s="126"/>
      <c r="F99" s="126"/>
      <c r="G99" s="126"/>
      <c r="H99" s="126"/>
      <c r="I99" s="127"/>
      <c r="J99" s="128">
        <f>J134</f>
        <v>0</v>
      </c>
      <c r="L99" s="124"/>
    </row>
    <row r="100" spans="1:31" s="10" customFormat="1" ht="19.899999999999999" customHeight="1">
      <c r="B100" s="124"/>
      <c r="D100" s="125" t="s">
        <v>94</v>
      </c>
      <c r="E100" s="126"/>
      <c r="F100" s="126"/>
      <c r="G100" s="126"/>
      <c r="H100" s="126"/>
      <c r="I100" s="127"/>
      <c r="J100" s="128">
        <f>J143</f>
        <v>0</v>
      </c>
      <c r="L100" s="124"/>
    </row>
    <row r="101" spans="1:31" s="9" customFormat="1" ht="24.95" customHeight="1">
      <c r="B101" s="119"/>
      <c r="D101" s="120" t="s">
        <v>95</v>
      </c>
      <c r="E101" s="121"/>
      <c r="F101" s="121"/>
      <c r="G101" s="121"/>
      <c r="H101" s="121"/>
      <c r="I101" s="122"/>
      <c r="J101" s="123">
        <f>J145</f>
        <v>0</v>
      </c>
      <c r="L101" s="119"/>
    </row>
    <row r="102" spans="1:31" s="10" customFormat="1" ht="19.899999999999999" customHeight="1">
      <c r="B102" s="124"/>
      <c r="D102" s="125" t="s">
        <v>96</v>
      </c>
      <c r="E102" s="126"/>
      <c r="F102" s="126"/>
      <c r="G102" s="126"/>
      <c r="H102" s="126"/>
      <c r="I102" s="127"/>
      <c r="J102" s="128">
        <f>J146</f>
        <v>0</v>
      </c>
      <c r="L102" s="124"/>
    </row>
    <row r="103" spans="1:31" s="10" customFormat="1" ht="19.899999999999999" customHeight="1">
      <c r="B103" s="124"/>
      <c r="D103" s="125" t="s">
        <v>97</v>
      </c>
      <c r="E103" s="126"/>
      <c r="F103" s="126"/>
      <c r="G103" s="126"/>
      <c r="H103" s="126"/>
      <c r="I103" s="127"/>
      <c r="J103" s="128">
        <f>J149</f>
        <v>0</v>
      </c>
      <c r="L103" s="124"/>
    </row>
    <row r="104" spans="1:31" s="10" customFormat="1" ht="19.899999999999999" customHeight="1">
      <c r="B104" s="124"/>
      <c r="D104" s="125" t="s">
        <v>98</v>
      </c>
      <c r="E104" s="126"/>
      <c r="F104" s="126"/>
      <c r="G104" s="126"/>
      <c r="H104" s="126"/>
      <c r="I104" s="127"/>
      <c r="J104" s="128">
        <f>J158</f>
        <v>0</v>
      </c>
      <c r="L104" s="124"/>
    </row>
    <row r="105" spans="1:31" s="10" customFormat="1" ht="19.899999999999999" customHeight="1">
      <c r="B105" s="124"/>
      <c r="D105" s="125" t="s">
        <v>99</v>
      </c>
      <c r="E105" s="126"/>
      <c r="F105" s="126"/>
      <c r="G105" s="126"/>
      <c r="H105" s="126"/>
      <c r="I105" s="127"/>
      <c r="J105" s="128">
        <f>J161</f>
        <v>0</v>
      </c>
      <c r="L105" s="124"/>
    </row>
    <row r="106" spans="1:31" s="10" customFormat="1" ht="19.899999999999999" customHeight="1">
      <c r="B106" s="124"/>
      <c r="D106" s="125" t="s">
        <v>100</v>
      </c>
      <c r="E106" s="126"/>
      <c r="F106" s="126"/>
      <c r="G106" s="126"/>
      <c r="H106" s="126"/>
      <c r="I106" s="127"/>
      <c r="J106" s="128">
        <f>J164</f>
        <v>0</v>
      </c>
      <c r="L106" s="124"/>
    </row>
    <row r="107" spans="1:31" s="10" customFormat="1" ht="19.899999999999999" customHeight="1">
      <c r="B107" s="124"/>
      <c r="D107" s="125" t="s">
        <v>101</v>
      </c>
      <c r="E107" s="126"/>
      <c r="F107" s="126"/>
      <c r="G107" s="126"/>
      <c r="H107" s="126"/>
      <c r="I107" s="127"/>
      <c r="J107" s="128">
        <f>J169</f>
        <v>0</v>
      </c>
      <c r="L107" s="124"/>
    </row>
    <row r="108" spans="1:31" s="2" customFormat="1" ht="21.75" customHeight="1">
      <c r="A108" s="29"/>
      <c r="B108" s="30"/>
      <c r="C108" s="29"/>
      <c r="D108" s="29"/>
      <c r="E108" s="29"/>
      <c r="F108" s="29"/>
      <c r="G108" s="29"/>
      <c r="H108" s="29"/>
      <c r="I108" s="8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customHeight="1">
      <c r="A109" s="29"/>
      <c r="B109" s="44"/>
      <c r="C109" s="45"/>
      <c r="D109" s="45"/>
      <c r="E109" s="45"/>
      <c r="F109" s="45"/>
      <c r="G109" s="45"/>
      <c r="H109" s="45"/>
      <c r="I109" s="113"/>
      <c r="J109" s="45"/>
      <c r="K109" s="45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3" spans="1:63" s="2" customFormat="1" ht="6.95" customHeight="1">
      <c r="A113" s="29"/>
      <c r="B113" s="46"/>
      <c r="C113" s="47"/>
      <c r="D113" s="47"/>
      <c r="E113" s="47"/>
      <c r="F113" s="47"/>
      <c r="G113" s="47"/>
      <c r="H113" s="47"/>
      <c r="I113" s="114"/>
      <c r="J113" s="47"/>
      <c r="K113" s="47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102</v>
      </c>
      <c r="D114" s="29"/>
      <c r="E114" s="29"/>
      <c r="F114" s="29"/>
      <c r="G114" s="29"/>
      <c r="H114" s="29"/>
      <c r="I114" s="8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8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14</v>
      </c>
      <c r="D116" s="29"/>
      <c r="E116" s="29"/>
      <c r="F116" s="29"/>
      <c r="G116" s="29"/>
      <c r="H116" s="29"/>
      <c r="I116" s="8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23.25" customHeight="1">
      <c r="A117" s="29"/>
      <c r="B117" s="30"/>
      <c r="C117" s="29"/>
      <c r="D117" s="29"/>
      <c r="E117" s="223" t="str">
        <f>E7</f>
        <v>STAVEBNÉ ÚPRAVY KULTURNO SPOLOČENSKEJ MIESTNOSTI</v>
      </c>
      <c r="F117" s="224"/>
      <c r="G117" s="224"/>
      <c r="H117" s="224"/>
      <c r="I117" s="8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84</v>
      </c>
      <c r="D118" s="29"/>
      <c r="E118" s="29"/>
      <c r="F118" s="29"/>
      <c r="G118" s="29"/>
      <c r="H118" s="29"/>
      <c r="I118" s="8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03" t="str">
        <f>E9</f>
        <v xml:space="preserve">01 - Architektonicko stavebné riešenie </v>
      </c>
      <c r="F119" s="225"/>
      <c r="G119" s="225"/>
      <c r="H119" s="225"/>
      <c r="I119" s="8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8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17</v>
      </c>
      <c r="D121" s="29"/>
      <c r="E121" s="29"/>
      <c r="F121" s="22" t="str">
        <f>F12</f>
        <v xml:space="preserve">OBECNY ÚRAD NEDOĚRY-BREZANY </v>
      </c>
      <c r="G121" s="29"/>
      <c r="H121" s="29"/>
      <c r="I121" s="90" t="s">
        <v>19</v>
      </c>
      <c r="J121" s="52" t="str">
        <f>IF(J12="","",J12)</f>
        <v>28. 4. 2020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8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21</v>
      </c>
      <c r="D123" s="29"/>
      <c r="E123" s="29"/>
      <c r="F123" s="22" t="str">
        <f>E15</f>
        <v xml:space="preserve">OBECNY ÚRAD NEDOĚRY-BREZANY </v>
      </c>
      <c r="G123" s="29"/>
      <c r="H123" s="29"/>
      <c r="I123" s="90" t="s">
        <v>26</v>
      </c>
      <c r="J123" s="27" t="str">
        <f>E21</f>
        <v xml:space="preserve">Ing. Michal Hromada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4" t="s">
        <v>24</v>
      </c>
      <c r="D124" s="29"/>
      <c r="E124" s="29"/>
      <c r="F124" s="22" t="str">
        <f>IF(E18="","",E18)</f>
        <v>Vyplň údaj</v>
      </c>
      <c r="G124" s="29"/>
      <c r="H124" s="29"/>
      <c r="I124" s="90" t="s">
        <v>30</v>
      </c>
      <c r="J124" s="27" t="str">
        <f>E24</f>
        <v xml:space="preserve"> 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8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9"/>
      <c r="B126" s="130"/>
      <c r="C126" s="131" t="s">
        <v>103</v>
      </c>
      <c r="D126" s="132" t="s">
        <v>58</v>
      </c>
      <c r="E126" s="132" t="s">
        <v>54</v>
      </c>
      <c r="F126" s="132" t="s">
        <v>55</v>
      </c>
      <c r="G126" s="132" t="s">
        <v>104</v>
      </c>
      <c r="H126" s="132" t="s">
        <v>105</v>
      </c>
      <c r="I126" s="133" t="s">
        <v>106</v>
      </c>
      <c r="J126" s="134" t="s">
        <v>88</v>
      </c>
      <c r="K126" s="135" t="s">
        <v>107</v>
      </c>
      <c r="L126" s="136"/>
      <c r="M126" s="59" t="s">
        <v>1</v>
      </c>
      <c r="N126" s="60" t="s">
        <v>37</v>
      </c>
      <c r="O126" s="60" t="s">
        <v>108</v>
      </c>
      <c r="P126" s="60" t="s">
        <v>109</v>
      </c>
      <c r="Q126" s="60" t="s">
        <v>110</v>
      </c>
      <c r="R126" s="60" t="s">
        <v>111</v>
      </c>
      <c r="S126" s="60" t="s">
        <v>112</v>
      </c>
      <c r="T126" s="61" t="s">
        <v>113</v>
      </c>
      <c r="U126" s="129"/>
      <c r="V126" s="129"/>
      <c r="W126" s="129"/>
      <c r="X126" s="129"/>
      <c r="Y126" s="129"/>
      <c r="Z126" s="129"/>
      <c r="AA126" s="129"/>
      <c r="AB126" s="129"/>
      <c r="AC126" s="129"/>
      <c r="AD126" s="129"/>
      <c r="AE126" s="129"/>
    </row>
    <row r="127" spans="1:63" s="2" customFormat="1" ht="22.9" customHeight="1">
      <c r="A127" s="29"/>
      <c r="B127" s="30"/>
      <c r="C127" s="66" t="s">
        <v>89</v>
      </c>
      <c r="D127" s="29"/>
      <c r="E127" s="29"/>
      <c r="F127" s="29"/>
      <c r="G127" s="29"/>
      <c r="H127" s="29"/>
      <c r="I127" s="89"/>
      <c r="J127" s="137">
        <f>BK127</f>
        <v>0</v>
      </c>
      <c r="K127" s="29"/>
      <c r="L127" s="30"/>
      <c r="M127" s="62"/>
      <c r="N127" s="53"/>
      <c r="O127" s="63"/>
      <c r="P127" s="138">
        <f>P128+P145</f>
        <v>0</v>
      </c>
      <c r="Q127" s="63"/>
      <c r="R127" s="138">
        <f>R128+R145</f>
        <v>7.2233627400000007</v>
      </c>
      <c r="S127" s="63"/>
      <c r="T127" s="139">
        <f>T128+T145</f>
        <v>1.5193973000000001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72</v>
      </c>
      <c r="AU127" s="14" t="s">
        <v>90</v>
      </c>
      <c r="BK127" s="140">
        <f>BK128+BK145</f>
        <v>0</v>
      </c>
    </row>
    <row r="128" spans="1:63" s="12" customFormat="1" ht="25.9" customHeight="1">
      <c r="B128" s="141"/>
      <c r="D128" s="142" t="s">
        <v>72</v>
      </c>
      <c r="E128" s="143" t="s">
        <v>114</v>
      </c>
      <c r="F128" s="143" t="s">
        <v>115</v>
      </c>
      <c r="I128" s="144"/>
      <c r="J128" s="145">
        <f>BK128</f>
        <v>0</v>
      </c>
      <c r="L128" s="141"/>
      <c r="M128" s="146"/>
      <c r="N128" s="147"/>
      <c r="O128" s="147"/>
      <c r="P128" s="148">
        <f>P129+P134+P143</f>
        <v>0</v>
      </c>
      <c r="Q128" s="147"/>
      <c r="R128" s="148">
        <f>R129+R134+R143</f>
        <v>2.0029020399999999</v>
      </c>
      <c r="S128" s="147"/>
      <c r="T128" s="149">
        <f>T129+T134+T143</f>
        <v>7.2000000000000008E-2</v>
      </c>
      <c r="AR128" s="142" t="s">
        <v>81</v>
      </c>
      <c r="AT128" s="150" t="s">
        <v>72</v>
      </c>
      <c r="AU128" s="150" t="s">
        <v>73</v>
      </c>
      <c r="AY128" s="142" t="s">
        <v>116</v>
      </c>
      <c r="BK128" s="151">
        <f>BK129+BK134+BK143</f>
        <v>0</v>
      </c>
    </row>
    <row r="129" spans="1:65" s="12" customFormat="1" ht="22.9" customHeight="1">
      <c r="B129" s="141"/>
      <c r="D129" s="142" t="s">
        <v>72</v>
      </c>
      <c r="E129" s="152" t="s">
        <v>117</v>
      </c>
      <c r="F129" s="152" t="s">
        <v>118</v>
      </c>
      <c r="I129" s="144"/>
      <c r="J129" s="153">
        <f>BK129</f>
        <v>0</v>
      </c>
      <c r="L129" s="141"/>
      <c r="M129" s="146"/>
      <c r="N129" s="147"/>
      <c r="O129" s="147"/>
      <c r="P129" s="148">
        <f>SUM(P130:P133)</f>
        <v>0</v>
      </c>
      <c r="Q129" s="147"/>
      <c r="R129" s="148">
        <f>SUM(R130:R133)</f>
        <v>1.57572584</v>
      </c>
      <c r="S129" s="147"/>
      <c r="T129" s="149">
        <f>SUM(T130:T133)</f>
        <v>0</v>
      </c>
      <c r="AR129" s="142" t="s">
        <v>81</v>
      </c>
      <c r="AT129" s="150" t="s">
        <v>72</v>
      </c>
      <c r="AU129" s="150" t="s">
        <v>81</v>
      </c>
      <c r="AY129" s="142" t="s">
        <v>116</v>
      </c>
      <c r="BK129" s="151">
        <f>SUM(BK130:BK133)</f>
        <v>0</v>
      </c>
    </row>
    <row r="130" spans="1:65" s="2" customFormat="1" ht="21.75" customHeight="1">
      <c r="A130" s="29"/>
      <c r="B130" s="154"/>
      <c r="C130" s="155" t="s">
        <v>81</v>
      </c>
      <c r="D130" s="155" t="s">
        <v>119</v>
      </c>
      <c r="E130" s="156" t="s">
        <v>120</v>
      </c>
      <c r="F130" s="157" t="s">
        <v>121</v>
      </c>
      <c r="G130" s="158" t="s">
        <v>122</v>
      </c>
      <c r="H130" s="159">
        <v>60.228999999999999</v>
      </c>
      <c r="I130" s="160"/>
      <c r="J130" s="159">
        <f>ROUND(I130*H130,3)</f>
        <v>0</v>
      </c>
      <c r="K130" s="161"/>
      <c r="L130" s="30"/>
      <c r="M130" s="162" t="s">
        <v>1</v>
      </c>
      <c r="N130" s="163" t="s">
        <v>39</v>
      </c>
      <c r="O130" s="55"/>
      <c r="P130" s="164">
        <f>O130*H130</f>
        <v>0</v>
      </c>
      <c r="Q130" s="164">
        <v>8.0000000000000007E-5</v>
      </c>
      <c r="R130" s="164">
        <f>Q130*H130</f>
        <v>4.8183200000000001E-3</v>
      </c>
      <c r="S130" s="164">
        <v>0</v>
      </c>
      <c r="T130" s="165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6" t="s">
        <v>123</v>
      </c>
      <c r="AT130" s="166" t="s">
        <v>119</v>
      </c>
      <c r="AU130" s="166" t="s">
        <v>124</v>
      </c>
      <c r="AY130" s="14" t="s">
        <v>116</v>
      </c>
      <c r="BE130" s="167">
        <f>IF(N130="základná",J130,0)</f>
        <v>0</v>
      </c>
      <c r="BF130" s="167">
        <f>IF(N130="znížená",J130,0)</f>
        <v>0</v>
      </c>
      <c r="BG130" s="167">
        <f>IF(N130="zákl. prenesená",J130,0)</f>
        <v>0</v>
      </c>
      <c r="BH130" s="167">
        <f>IF(N130="zníž. prenesená",J130,0)</f>
        <v>0</v>
      </c>
      <c r="BI130" s="167">
        <f>IF(N130="nulová",J130,0)</f>
        <v>0</v>
      </c>
      <c r="BJ130" s="14" t="s">
        <v>124</v>
      </c>
      <c r="BK130" s="168">
        <f>ROUND(I130*H130,3)</f>
        <v>0</v>
      </c>
      <c r="BL130" s="14" t="s">
        <v>123</v>
      </c>
      <c r="BM130" s="166" t="s">
        <v>125</v>
      </c>
    </row>
    <row r="131" spans="1:65" s="2" customFormat="1" ht="21.75" customHeight="1">
      <c r="A131" s="29"/>
      <c r="B131" s="154"/>
      <c r="C131" s="155" t="s">
        <v>124</v>
      </c>
      <c r="D131" s="155" t="s">
        <v>119</v>
      </c>
      <c r="E131" s="156" t="s">
        <v>126</v>
      </c>
      <c r="F131" s="157" t="s">
        <v>127</v>
      </c>
      <c r="G131" s="158" t="s">
        <v>122</v>
      </c>
      <c r="H131" s="159">
        <v>363.63600000000002</v>
      </c>
      <c r="I131" s="160"/>
      <c r="J131" s="159">
        <f>ROUND(I131*H131,3)</f>
        <v>0</v>
      </c>
      <c r="K131" s="161"/>
      <c r="L131" s="30"/>
      <c r="M131" s="162" t="s">
        <v>1</v>
      </c>
      <c r="N131" s="163" t="s">
        <v>39</v>
      </c>
      <c r="O131" s="55"/>
      <c r="P131" s="164">
        <f>O131*H131</f>
        <v>0</v>
      </c>
      <c r="Q131" s="164">
        <v>2.0000000000000001E-4</v>
      </c>
      <c r="R131" s="164">
        <f>Q131*H131</f>
        <v>7.2727200000000006E-2</v>
      </c>
      <c r="S131" s="164">
        <v>0</v>
      </c>
      <c r="T131" s="165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6" t="s">
        <v>123</v>
      </c>
      <c r="AT131" s="166" t="s">
        <v>119</v>
      </c>
      <c r="AU131" s="166" t="s">
        <v>124</v>
      </c>
      <c r="AY131" s="14" t="s">
        <v>116</v>
      </c>
      <c r="BE131" s="167">
        <f>IF(N131="základná",J131,0)</f>
        <v>0</v>
      </c>
      <c r="BF131" s="167">
        <f>IF(N131="znížená",J131,0)</f>
        <v>0</v>
      </c>
      <c r="BG131" s="167">
        <f>IF(N131="zákl. prenesená",J131,0)</f>
        <v>0</v>
      </c>
      <c r="BH131" s="167">
        <f>IF(N131="zníž. prenesená",J131,0)</f>
        <v>0</v>
      </c>
      <c r="BI131" s="167">
        <f>IF(N131="nulová",J131,0)</f>
        <v>0</v>
      </c>
      <c r="BJ131" s="14" t="s">
        <v>124</v>
      </c>
      <c r="BK131" s="168">
        <f>ROUND(I131*H131,3)</f>
        <v>0</v>
      </c>
      <c r="BL131" s="14" t="s">
        <v>123</v>
      </c>
      <c r="BM131" s="166" t="s">
        <v>128</v>
      </c>
    </row>
    <row r="132" spans="1:65" s="2" customFormat="1" ht="21.75" customHeight="1">
      <c r="A132" s="29"/>
      <c r="B132" s="154"/>
      <c r="C132" s="155" t="s">
        <v>129</v>
      </c>
      <c r="D132" s="155" t="s">
        <v>119</v>
      </c>
      <c r="E132" s="156" t="s">
        <v>130</v>
      </c>
      <c r="F132" s="157" t="s">
        <v>131</v>
      </c>
      <c r="G132" s="158" t="s">
        <v>122</v>
      </c>
      <c r="H132" s="159">
        <v>181.81800000000001</v>
      </c>
      <c r="I132" s="160"/>
      <c r="J132" s="159">
        <f>ROUND(I132*H132,3)</f>
        <v>0</v>
      </c>
      <c r="K132" s="161"/>
      <c r="L132" s="30"/>
      <c r="M132" s="162" t="s">
        <v>1</v>
      </c>
      <c r="N132" s="163" t="s">
        <v>39</v>
      </c>
      <c r="O132" s="55"/>
      <c r="P132" s="164">
        <f>O132*H132</f>
        <v>0</v>
      </c>
      <c r="Q132" s="164">
        <v>4.0899999999999999E-3</v>
      </c>
      <c r="R132" s="164">
        <f>Q132*H132</f>
        <v>0.74363562000000005</v>
      </c>
      <c r="S132" s="164">
        <v>0</v>
      </c>
      <c r="T132" s="165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6" t="s">
        <v>123</v>
      </c>
      <c r="AT132" s="166" t="s">
        <v>119</v>
      </c>
      <c r="AU132" s="166" t="s">
        <v>124</v>
      </c>
      <c r="AY132" s="14" t="s">
        <v>116</v>
      </c>
      <c r="BE132" s="167">
        <f>IF(N132="základná",J132,0)</f>
        <v>0</v>
      </c>
      <c r="BF132" s="167">
        <f>IF(N132="znížená",J132,0)</f>
        <v>0</v>
      </c>
      <c r="BG132" s="167">
        <f>IF(N132="zákl. prenesená",J132,0)</f>
        <v>0</v>
      </c>
      <c r="BH132" s="167">
        <f>IF(N132="zníž. prenesená",J132,0)</f>
        <v>0</v>
      </c>
      <c r="BI132" s="167">
        <f>IF(N132="nulová",J132,0)</f>
        <v>0</v>
      </c>
      <c r="BJ132" s="14" t="s">
        <v>124</v>
      </c>
      <c r="BK132" s="168">
        <f>ROUND(I132*H132,3)</f>
        <v>0</v>
      </c>
      <c r="BL132" s="14" t="s">
        <v>123</v>
      </c>
      <c r="BM132" s="166" t="s">
        <v>132</v>
      </c>
    </row>
    <row r="133" spans="1:65" s="2" customFormat="1" ht="21.75" customHeight="1">
      <c r="A133" s="29"/>
      <c r="B133" s="154"/>
      <c r="C133" s="155" t="s">
        <v>123</v>
      </c>
      <c r="D133" s="155" t="s">
        <v>119</v>
      </c>
      <c r="E133" s="156" t="s">
        <v>133</v>
      </c>
      <c r="F133" s="157" t="s">
        <v>134</v>
      </c>
      <c r="G133" s="158" t="s">
        <v>122</v>
      </c>
      <c r="H133" s="159">
        <v>181.81800000000001</v>
      </c>
      <c r="I133" s="160"/>
      <c r="J133" s="159">
        <f>ROUND(I133*H133,3)</f>
        <v>0</v>
      </c>
      <c r="K133" s="161"/>
      <c r="L133" s="30"/>
      <c r="M133" s="162" t="s">
        <v>1</v>
      </c>
      <c r="N133" s="163" t="s">
        <v>39</v>
      </c>
      <c r="O133" s="55"/>
      <c r="P133" s="164">
        <f>O133*H133</f>
        <v>0</v>
      </c>
      <c r="Q133" s="164">
        <v>4.15E-3</v>
      </c>
      <c r="R133" s="164">
        <f>Q133*H133</f>
        <v>0.75454470000000007</v>
      </c>
      <c r="S133" s="164">
        <v>0</v>
      </c>
      <c r="T133" s="165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6" t="s">
        <v>123</v>
      </c>
      <c r="AT133" s="166" t="s">
        <v>119</v>
      </c>
      <c r="AU133" s="166" t="s">
        <v>124</v>
      </c>
      <c r="AY133" s="14" t="s">
        <v>116</v>
      </c>
      <c r="BE133" s="167">
        <f>IF(N133="základná",J133,0)</f>
        <v>0</v>
      </c>
      <c r="BF133" s="167">
        <f>IF(N133="znížená",J133,0)</f>
        <v>0</v>
      </c>
      <c r="BG133" s="167">
        <f>IF(N133="zákl. prenesená",J133,0)</f>
        <v>0</v>
      </c>
      <c r="BH133" s="167">
        <f>IF(N133="zníž. prenesená",J133,0)</f>
        <v>0</v>
      </c>
      <c r="BI133" s="167">
        <f>IF(N133="nulová",J133,0)</f>
        <v>0</v>
      </c>
      <c r="BJ133" s="14" t="s">
        <v>124</v>
      </c>
      <c r="BK133" s="168">
        <f>ROUND(I133*H133,3)</f>
        <v>0</v>
      </c>
      <c r="BL133" s="14" t="s">
        <v>123</v>
      </c>
      <c r="BM133" s="166" t="s">
        <v>135</v>
      </c>
    </row>
    <row r="134" spans="1:65" s="12" customFormat="1" ht="22.9" customHeight="1">
      <c r="B134" s="141"/>
      <c r="D134" s="142" t="s">
        <v>72</v>
      </c>
      <c r="E134" s="152" t="s">
        <v>136</v>
      </c>
      <c r="F134" s="152" t="s">
        <v>137</v>
      </c>
      <c r="I134" s="144"/>
      <c r="J134" s="153">
        <f>BK134</f>
        <v>0</v>
      </c>
      <c r="L134" s="141"/>
      <c r="M134" s="146"/>
      <c r="N134" s="147"/>
      <c r="O134" s="147"/>
      <c r="P134" s="148">
        <f>SUM(P135:P142)</f>
        <v>0</v>
      </c>
      <c r="Q134" s="147"/>
      <c r="R134" s="148">
        <f>SUM(R135:R142)</f>
        <v>0.42717620000000001</v>
      </c>
      <c r="S134" s="147"/>
      <c r="T134" s="149">
        <f>SUM(T135:T142)</f>
        <v>7.2000000000000008E-2</v>
      </c>
      <c r="AR134" s="142" t="s">
        <v>81</v>
      </c>
      <c r="AT134" s="150" t="s">
        <v>72</v>
      </c>
      <c r="AU134" s="150" t="s">
        <v>81</v>
      </c>
      <c r="AY134" s="142" t="s">
        <v>116</v>
      </c>
      <c r="BK134" s="151">
        <f>SUM(BK135:BK142)</f>
        <v>0</v>
      </c>
    </row>
    <row r="135" spans="1:65" s="2" customFormat="1" ht="21.75" customHeight="1">
      <c r="A135" s="29"/>
      <c r="B135" s="154"/>
      <c r="C135" s="155" t="s">
        <v>138</v>
      </c>
      <c r="D135" s="155" t="s">
        <v>119</v>
      </c>
      <c r="E135" s="156" t="s">
        <v>139</v>
      </c>
      <c r="F135" s="157" t="s">
        <v>140</v>
      </c>
      <c r="G135" s="158" t="s">
        <v>122</v>
      </c>
      <c r="H135" s="159">
        <v>270.54000000000002</v>
      </c>
      <c r="I135" s="160"/>
      <c r="J135" s="159">
        <f t="shared" ref="J135:J142" si="0">ROUND(I135*H135,3)</f>
        <v>0</v>
      </c>
      <c r="K135" s="161"/>
      <c r="L135" s="30"/>
      <c r="M135" s="162" t="s">
        <v>1</v>
      </c>
      <c r="N135" s="163" t="s">
        <v>39</v>
      </c>
      <c r="O135" s="55"/>
      <c r="P135" s="164">
        <f t="shared" ref="P135:P142" si="1">O135*H135</f>
        <v>0</v>
      </c>
      <c r="Q135" s="164">
        <v>1.5299999999999999E-3</v>
      </c>
      <c r="R135" s="164">
        <f t="shared" ref="R135:R142" si="2">Q135*H135</f>
        <v>0.41392620000000002</v>
      </c>
      <c r="S135" s="164">
        <v>0</v>
      </c>
      <c r="T135" s="165">
        <f t="shared" ref="T135:T142" si="3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6" t="s">
        <v>123</v>
      </c>
      <c r="AT135" s="166" t="s">
        <v>119</v>
      </c>
      <c r="AU135" s="166" t="s">
        <v>124</v>
      </c>
      <c r="AY135" s="14" t="s">
        <v>116</v>
      </c>
      <c r="BE135" s="167">
        <f t="shared" ref="BE135:BE142" si="4">IF(N135="základná",J135,0)</f>
        <v>0</v>
      </c>
      <c r="BF135" s="167">
        <f t="shared" ref="BF135:BF142" si="5">IF(N135="znížená",J135,0)</f>
        <v>0</v>
      </c>
      <c r="BG135" s="167">
        <f t="shared" ref="BG135:BG142" si="6">IF(N135="zákl. prenesená",J135,0)</f>
        <v>0</v>
      </c>
      <c r="BH135" s="167">
        <f t="shared" ref="BH135:BH142" si="7">IF(N135="zníž. prenesená",J135,0)</f>
        <v>0</v>
      </c>
      <c r="BI135" s="167">
        <f t="shared" ref="BI135:BI142" si="8">IF(N135="nulová",J135,0)</f>
        <v>0</v>
      </c>
      <c r="BJ135" s="14" t="s">
        <v>124</v>
      </c>
      <c r="BK135" s="168">
        <f t="shared" ref="BK135:BK142" si="9">ROUND(I135*H135,3)</f>
        <v>0</v>
      </c>
      <c r="BL135" s="14" t="s">
        <v>123</v>
      </c>
      <c r="BM135" s="166" t="s">
        <v>141</v>
      </c>
    </row>
    <row r="136" spans="1:65" s="2" customFormat="1" ht="16.5" customHeight="1">
      <c r="A136" s="29"/>
      <c r="B136" s="154"/>
      <c r="C136" s="155" t="s">
        <v>117</v>
      </c>
      <c r="D136" s="155" t="s">
        <v>119</v>
      </c>
      <c r="E136" s="156" t="s">
        <v>142</v>
      </c>
      <c r="F136" s="157" t="s">
        <v>143</v>
      </c>
      <c r="G136" s="158" t="s">
        <v>122</v>
      </c>
      <c r="H136" s="159">
        <v>265</v>
      </c>
      <c r="I136" s="160"/>
      <c r="J136" s="159">
        <f t="shared" si="0"/>
        <v>0</v>
      </c>
      <c r="K136" s="161"/>
      <c r="L136" s="30"/>
      <c r="M136" s="162" t="s">
        <v>1</v>
      </c>
      <c r="N136" s="163" t="s">
        <v>39</v>
      </c>
      <c r="O136" s="55"/>
      <c r="P136" s="164">
        <f t="shared" si="1"/>
        <v>0</v>
      </c>
      <c r="Q136" s="164">
        <v>5.0000000000000002E-5</v>
      </c>
      <c r="R136" s="164">
        <f t="shared" si="2"/>
        <v>1.3250000000000001E-2</v>
      </c>
      <c r="S136" s="164">
        <v>0</v>
      </c>
      <c r="T136" s="165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6" t="s">
        <v>123</v>
      </c>
      <c r="AT136" s="166" t="s">
        <v>119</v>
      </c>
      <c r="AU136" s="166" t="s">
        <v>124</v>
      </c>
      <c r="AY136" s="14" t="s">
        <v>116</v>
      </c>
      <c r="BE136" s="167">
        <f t="shared" si="4"/>
        <v>0</v>
      </c>
      <c r="BF136" s="167">
        <f t="shared" si="5"/>
        <v>0</v>
      </c>
      <c r="BG136" s="167">
        <f t="shared" si="6"/>
        <v>0</v>
      </c>
      <c r="BH136" s="167">
        <f t="shared" si="7"/>
        <v>0</v>
      </c>
      <c r="BI136" s="167">
        <f t="shared" si="8"/>
        <v>0</v>
      </c>
      <c r="BJ136" s="14" t="s">
        <v>124</v>
      </c>
      <c r="BK136" s="168">
        <f t="shared" si="9"/>
        <v>0</v>
      </c>
      <c r="BL136" s="14" t="s">
        <v>123</v>
      </c>
      <c r="BM136" s="166" t="s">
        <v>144</v>
      </c>
    </row>
    <row r="137" spans="1:65" s="2" customFormat="1" ht="21.75" customHeight="1">
      <c r="A137" s="29"/>
      <c r="B137" s="154"/>
      <c r="C137" s="155" t="s">
        <v>145</v>
      </c>
      <c r="D137" s="155" t="s">
        <v>119</v>
      </c>
      <c r="E137" s="156" t="s">
        <v>146</v>
      </c>
      <c r="F137" s="157" t="s">
        <v>147</v>
      </c>
      <c r="G137" s="158" t="s">
        <v>148</v>
      </c>
      <c r="H137" s="159">
        <v>3</v>
      </c>
      <c r="I137" s="160"/>
      <c r="J137" s="159">
        <f t="shared" si="0"/>
        <v>0</v>
      </c>
      <c r="K137" s="161"/>
      <c r="L137" s="30"/>
      <c r="M137" s="162" t="s">
        <v>1</v>
      </c>
      <c r="N137" s="163" t="s">
        <v>39</v>
      </c>
      <c r="O137" s="55"/>
      <c r="P137" s="164">
        <f t="shared" si="1"/>
        <v>0</v>
      </c>
      <c r="Q137" s="164">
        <v>0</v>
      </c>
      <c r="R137" s="164">
        <f t="shared" si="2"/>
        <v>0</v>
      </c>
      <c r="S137" s="164">
        <v>2.4E-2</v>
      </c>
      <c r="T137" s="165">
        <f t="shared" si="3"/>
        <v>7.2000000000000008E-2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6" t="s">
        <v>123</v>
      </c>
      <c r="AT137" s="166" t="s">
        <v>119</v>
      </c>
      <c r="AU137" s="166" t="s">
        <v>124</v>
      </c>
      <c r="AY137" s="14" t="s">
        <v>116</v>
      </c>
      <c r="BE137" s="167">
        <f t="shared" si="4"/>
        <v>0</v>
      </c>
      <c r="BF137" s="167">
        <f t="shared" si="5"/>
        <v>0</v>
      </c>
      <c r="BG137" s="167">
        <f t="shared" si="6"/>
        <v>0</v>
      </c>
      <c r="BH137" s="167">
        <f t="shared" si="7"/>
        <v>0</v>
      </c>
      <c r="BI137" s="167">
        <f t="shared" si="8"/>
        <v>0</v>
      </c>
      <c r="BJ137" s="14" t="s">
        <v>124</v>
      </c>
      <c r="BK137" s="168">
        <f t="shared" si="9"/>
        <v>0</v>
      </c>
      <c r="BL137" s="14" t="s">
        <v>123</v>
      </c>
      <c r="BM137" s="166" t="s">
        <v>149</v>
      </c>
    </row>
    <row r="138" spans="1:65" s="2" customFormat="1" ht="21.75" customHeight="1">
      <c r="A138" s="29"/>
      <c r="B138" s="154"/>
      <c r="C138" s="155" t="s">
        <v>150</v>
      </c>
      <c r="D138" s="155" t="s">
        <v>119</v>
      </c>
      <c r="E138" s="156" t="s">
        <v>151</v>
      </c>
      <c r="F138" s="157" t="s">
        <v>152</v>
      </c>
      <c r="G138" s="158" t="s">
        <v>153</v>
      </c>
      <c r="H138" s="159">
        <v>1.5189999999999999</v>
      </c>
      <c r="I138" s="160"/>
      <c r="J138" s="159">
        <f t="shared" si="0"/>
        <v>0</v>
      </c>
      <c r="K138" s="161"/>
      <c r="L138" s="30"/>
      <c r="M138" s="162" t="s">
        <v>1</v>
      </c>
      <c r="N138" s="163" t="s">
        <v>39</v>
      </c>
      <c r="O138" s="55"/>
      <c r="P138" s="164">
        <f t="shared" si="1"/>
        <v>0</v>
      </c>
      <c r="Q138" s="164">
        <v>0</v>
      </c>
      <c r="R138" s="164">
        <f t="shared" si="2"/>
        <v>0</v>
      </c>
      <c r="S138" s="164">
        <v>0</v>
      </c>
      <c r="T138" s="165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6" t="s">
        <v>123</v>
      </c>
      <c r="AT138" s="166" t="s">
        <v>119</v>
      </c>
      <c r="AU138" s="166" t="s">
        <v>124</v>
      </c>
      <c r="AY138" s="14" t="s">
        <v>116</v>
      </c>
      <c r="BE138" s="167">
        <f t="shared" si="4"/>
        <v>0</v>
      </c>
      <c r="BF138" s="167">
        <f t="shared" si="5"/>
        <v>0</v>
      </c>
      <c r="BG138" s="167">
        <f t="shared" si="6"/>
        <v>0</v>
      </c>
      <c r="BH138" s="167">
        <f t="shared" si="7"/>
        <v>0</v>
      </c>
      <c r="BI138" s="167">
        <f t="shared" si="8"/>
        <v>0</v>
      </c>
      <c r="BJ138" s="14" t="s">
        <v>124</v>
      </c>
      <c r="BK138" s="168">
        <f t="shared" si="9"/>
        <v>0</v>
      </c>
      <c r="BL138" s="14" t="s">
        <v>123</v>
      </c>
      <c r="BM138" s="166" t="s">
        <v>154</v>
      </c>
    </row>
    <row r="139" spans="1:65" s="2" customFormat="1" ht="16.5" customHeight="1">
      <c r="A139" s="29"/>
      <c r="B139" s="154"/>
      <c r="C139" s="155" t="s">
        <v>136</v>
      </c>
      <c r="D139" s="155" t="s">
        <v>119</v>
      </c>
      <c r="E139" s="156" t="s">
        <v>155</v>
      </c>
      <c r="F139" s="157" t="s">
        <v>156</v>
      </c>
      <c r="G139" s="158" t="s">
        <v>153</v>
      </c>
      <c r="H139" s="159">
        <v>1.5189999999999999</v>
      </c>
      <c r="I139" s="160"/>
      <c r="J139" s="159">
        <f t="shared" si="0"/>
        <v>0</v>
      </c>
      <c r="K139" s="161"/>
      <c r="L139" s="30"/>
      <c r="M139" s="162" t="s">
        <v>1</v>
      </c>
      <c r="N139" s="163" t="s">
        <v>39</v>
      </c>
      <c r="O139" s="55"/>
      <c r="P139" s="164">
        <f t="shared" si="1"/>
        <v>0</v>
      </c>
      <c r="Q139" s="164">
        <v>0</v>
      </c>
      <c r="R139" s="164">
        <f t="shared" si="2"/>
        <v>0</v>
      </c>
      <c r="S139" s="164">
        <v>0</v>
      </c>
      <c r="T139" s="165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6" t="s">
        <v>123</v>
      </c>
      <c r="AT139" s="166" t="s">
        <v>119</v>
      </c>
      <c r="AU139" s="166" t="s">
        <v>124</v>
      </c>
      <c r="AY139" s="14" t="s">
        <v>116</v>
      </c>
      <c r="BE139" s="167">
        <f t="shared" si="4"/>
        <v>0</v>
      </c>
      <c r="BF139" s="167">
        <f t="shared" si="5"/>
        <v>0</v>
      </c>
      <c r="BG139" s="167">
        <f t="shared" si="6"/>
        <v>0</v>
      </c>
      <c r="BH139" s="167">
        <f t="shared" si="7"/>
        <v>0</v>
      </c>
      <c r="BI139" s="167">
        <f t="shared" si="8"/>
        <v>0</v>
      </c>
      <c r="BJ139" s="14" t="s">
        <v>124</v>
      </c>
      <c r="BK139" s="168">
        <f t="shared" si="9"/>
        <v>0</v>
      </c>
      <c r="BL139" s="14" t="s">
        <v>123</v>
      </c>
      <c r="BM139" s="166" t="s">
        <v>157</v>
      </c>
    </row>
    <row r="140" spans="1:65" s="2" customFormat="1" ht="21.75" customHeight="1">
      <c r="A140" s="29"/>
      <c r="B140" s="154"/>
      <c r="C140" s="155" t="s">
        <v>158</v>
      </c>
      <c r="D140" s="155" t="s">
        <v>119</v>
      </c>
      <c r="E140" s="156" t="s">
        <v>159</v>
      </c>
      <c r="F140" s="157" t="s">
        <v>160</v>
      </c>
      <c r="G140" s="158" t="s">
        <v>153</v>
      </c>
      <c r="H140" s="159">
        <v>13.670999999999999</v>
      </c>
      <c r="I140" s="160"/>
      <c r="J140" s="159">
        <f t="shared" si="0"/>
        <v>0</v>
      </c>
      <c r="K140" s="161"/>
      <c r="L140" s="30"/>
      <c r="M140" s="162" t="s">
        <v>1</v>
      </c>
      <c r="N140" s="163" t="s">
        <v>39</v>
      </c>
      <c r="O140" s="55"/>
      <c r="P140" s="164">
        <f t="shared" si="1"/>
        <v>0</v>
      </c>
      <c r="Q140" s="164">
        <v>0</v>
      </c>
      <c r="R140" s="164">
        <f t="shared" si="2"/>
        <v>0</v>
      </c>
      <c r="S140" s="164">
        <v>0</v>
      </c>
      <c r="T140" s="165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6" t="s">
        <v>123</v>
      </c>
      <c r="AT140" s="166" t="s">
        <v>119</v>
      </c>
      <c r="AU140" s="166" t="s">
        <v>124</v>
      </c>
      <c r="AY140" s="14" t="s">
        <v>116</v>
      </c>
      <c r="BE140" s="167">
        <f t="shared" si="4"/>
        <v>0</v>
      </c>
      <c r="BF140" s="167">
        <f t="shared" si="5"/>
        <v>0</v>
      </c>
      <c r="BG140" s="167">
        <f t="shared" si="6"/>
        <v>0</v>
      </c>
      <c r="BH140" s="167">
        <f t="shared" si="7"/>
        <v>0</v>
      </c>
      <c r="BI140" s="167">
        <f t="shared" si="8"/>
        <v>0</v>
      </c>
      <c r="BJ140" s="14" t="s">
        <v>124</v>
      </c>
      <c r="BK140" s="168">
        <f t="shared" si="9"/>
        <v>0</v>
      </c>
      <c r="BL140" s="14" t="s">
        <v>123</v>
      </c>
      <c r="BM140" s="166" t="s">
        <v>161</v>
      </c>
    </row>
    <row r="141" spans="1:65" s="2" customFormat="1" ht="21.75" customHeight="1">
      <c r="A141" s="29"/>
      <c r="B141" s="154"/>
      <c r="C141" s="155" t="s">
        <v>162</v>
      </c>
      <c r="D141" s="155" t="s">
        <v>119</v>
      </c>
      <c r="E141" s="156" t="s">
        <v>163</v>
      </c>
      <c r="F141" s="157" t="s">
        <v>164</v>
      </c>
      <c r="G141" s="158" t="s">
        <v>153</v>
      </c>
      <c r="H141" s="159">
        <v>1.5189999999999999</v>
      </c>
      <c r="I141" s="160"/>
      <c r="J141" s="159">
        <f t="shared" si="0"/>
        <v>0</v>
      </c>
      <c r="K141" s="161"/>
      <c r="L141" s="30"/>
      <c r="M141" s="162" t="s">
        <v>1</v>
      </c>
      <c r="N141" s="163" t="s">
        <v>39</v>
      </c>
      <c r="O141" s="55"/>
      <c r="P141" s="164">
        <f t="shared" si="1"/>
        <v>0</v>
      </c>
      <c r="Q141" s="164">
        <v>0</v>
      </c>
      <c r="R141" s="164">
        <f t="shared" si="2"/>
        <v>0</v>
      </c>
      <c r="S141" s="164">
        <v>0</v>
      </c>
      <c r="T141" s="165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6" t="s">
        <v>123</v>
      </c>
      <c r="AT141" s="166" t="s">
        <v>119</v>
      </c>
      <c r="AU141" s="166" t="s">
        <v>124</v>
      </c>
      <c r="AY141" s="14" t="s">
        <v>116</v>
      </c>
      <c r="BE141" s="167">
        <f t="shared" si="4"/>
        <v>0</v>
      </c>
      <c r="BF141" s="167">
        <f t="shared" si="5"/>
        <v>0</v>
      </c>
      <c r="BG141" s="167">
        <f t="shared" si="6"/>
        <v>0</v>
      </c>
      <c r="BH141" s="167">
        <f t="shared" si="7"/>
        <v>0</v>
      </c>
      <c r="BI141" s="167">
        <f t="shared" si="8"/>
        <v>0</v>
      </c>
      <c r="BJ141" s="14" t="s">
        <v>124</v>
      </c>
      <c r="BK141" s="168">
        <f t="shared" si="9"/>
        <v>0</v>
      </c>
      <c r="BL141" s="14" t="s">
        <v>123</v>
      </c>
      <c r="BM141" s="166" t="s">
        <v>165</v>
      </c>
    </row>
    <row r="142" spans="1:65" s="2" customFormat="1" ht="21.75" customHeight="1">
      <c r="A142" s="29"/>
      <c r="B142" s="154"/>
      <c r="C142" s="155" t="s">
        <v>166</v>
      </c>
      <c r="D142" s="155" t="s">
        <v>119</v>
      </c>
      <c r="E142" s="156" t="s">
        <v>167</v>
      </c>
      <c r="F142" s="157" t="s">
        <v>168</v>
      </c>
      <c r="G142" s="158" t="s">
        <v>153</v>
      </c>
      <c r="H142" s="159">
        <v>1.5189999999999999</v>
      </c>
      <c r="I142" s="160"/>
      <c r="J142" s="159">
        <f t="shared" si="0"/>
        <v>0</v>
      </c>
      <c r="K142" s="161"/>
      <c r="L142" s="30"/>
      <c r="M142" s="162" t="s">
        <v>1</v>
      </c>
      <c r="N142" s="163" t="s">
        <v>39</v>
      </c>
      <c r="O142" s="55"/>
      <c r="P142" s="164">
        <f t="shared" si="1"/>
        <v>0</v>
      </c>
      <c r="Q142" s="164">
        <v>0</v>
      </c>
      <c r="R142" s="164">
        <f t="shared" si="2"/>
        <v>0</v>
      </c>
      <c r="S142" s="164">
        <v>0</v>
      </c>
      <c r="T142" s="165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6" t="s">
        <v>123</v>
      </c>
      <c r="AT142" s="166" t="s">
        <v>119</v>
      </c>
      <c r="AU142" s="166" t="s">
        <v>124</v>
      </c>
      <c r="AY142" s="14" t="s">
        <v>116</v>
      </c>
      <c r="BE142" s="167">
        <f t="shared" si="4"/>
        <v>0</v>
      </c>
      <c r="BF142" s="167">
        <f t="shared" si="5"/>
        <v>0</v>
      </c>
      <c r="BG142" s="167">
        <f t="shared" si="6"/>
        <v>0</v>
      </c>
      <c r="BH142" s="167">
        <f t="shared" si="7"/>
        <v>0</v>
      </c>
      <c r="BI142" s="167">
        <f t="shared" si="8"/>
        <v>0</v>
      </c>
      <c r="BJ142" s="14" t="s">
        <v>124</v>
      </c>
      <c r="BK142" s="168">
        <f t="shared" si="9"/>
        <v>0</v>
      </c>
      <c r="BL142" s="14" t="s">
        <v>123</v>
      </c>
      <c r="BM142" s="166" t="s">
        <v>169</v>
      </c>
    </row>
    <row r="143" spans="1:65" s="12" customFormat="1" ht="22.9" customHeight="1">
      <c r="B143" s="141"/>
      <c r="D143" s="142" t="s">
        <v>72</v>
      </c>
      <c r="E143" s="152" t="s">
        <v>170</v>
      </c>
      <c r="F143" s="152" t="s">
        <v>171</v>
      </c>
      <c r="I143" s="144"/>
      <c r="J143" s="153">
        <f>BK143</f>
        <v>0</v>
      </c>
      <c r="L143" s="141"/>
      <c r="M143" s="146"/>
      <c r="N143" s="147"/>
      <c r="O143" s="147"/>
      <c r="P143" s="148">
        <f>P144</f>
        <v>0</v>
      </c>
      <c r="Q143" s="147"/>
      <c r="R143" s="148">
        <f>R144</f>
        <v>0</v>
      </c>
      <c r="S143" s="147"/>
      <c r="T143" s="149">
        <f>T144</f>
        <v>0</v>
      </c>
      <c r="AR143" s="142" t="s">
        <v>81</v>
      </c>
      <c r="AT143" s="150" t="s">
        <v>72</v>
      </c>
      <c r="AU143" s="150" t="s">
        <v>81</v>
      </c>
      <c r="AY143" s="142" t="s">
        <v>116</v>
      </c>
      <c r="BK143" s="151">
        <f>BK144</f>
        <v>0</v>
      </c>
    </row>
    <row r="144" spans="1:65" s="2" customFormat="1" ht="21.75" customHeight="1">
      <c r="A144" s="29"/>
      <c r="B144" s="154"/>
      <c r="C144" s="155" t="s">
        <v>172</v>
      </c>
      <c r="D144" s="155" t="s">
        <v>119</v>
      </c>
      <c r="E144" s="156" t="s">
        <v>173</v>
      </c>
      <c r="F144" s="157" t="s">
        <v>174</v>
      </c>
      <c r="G144" s="158" t="s">
        <v>153</v>
      </c>
      <c r="H144" s="159">
        <v>2.0030000000000001</v>
      </c>
      <c r="I144" s="160"/>
      <c r="J144" s="159">
        <f>ROUND(I144*H144,3)</f>
        <v>0</v>
      </c>
      <c r="K144" s="161"/>
      <c r="L144" s="30"/>
      <c r="M144" s="162" t="s">
        <v>1</v>
      </c>
      <c r="N144" s="163" t="s">
        <v>39</v>
      </c>
      <c r="O144" s="55"/>
      <c r="P144" s="164">
        <f>O144*H144</f>
        <v>0</v>
      </c>
      <c r="Q144" s="164">
        <v>0</v>
      </c>
      <c r="R144" s="164">
        <f>Q144*H144</f>
        <v>0</v>
      </c>
      <c r="S144" s="164">
        <v>0</v>
      </c>
      <c r="T144" s="165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6" t="s">
        <v>123</v>
      </c>
      <c r="AT144" s="166" t="s">
        <v>119</v>
      </c>
      <c r="AU144" s="166" t="s">
        <v>124</v>
      </c>
      <c r="AY144" s="14" t="s">
        <v>116</v>
      </c>
      <c r="BE144" s="167">
        <f>IF(N144="základná",J144,0)</f>
        <v>0</v>
      </c>
      <c r="BF144" s="167">
        <f>IF(N144="znížená",J144,0)</f>
        <v>0</v>
      </c>
      <c r="BG144" s="167">
        <f>IF(N144="zákl. prenesená",J144,0)</f>
        <v>0</v>
      </c>
      <c r="BH144" s="167">
        <f>IF(N144="zníž. prenesená",J144,0)</f>
        <v>0</v>
      </c>
      <c r="BI144" s="167">
        <f>IF(N144="nulová",J144,0)</f>
        <v>0</v>
      </c>
      <c r="BJ144" s="14" t="s">
        <v>124</v>
      </c>
      <c r="BK144" s="168">
        <f>ROUND(I144*H144,3)</f>
        <v>0</v>
      </c>
      <c r="BL144" s="14" t="s">
        <v>123</v>
      </c>
      <c r="BM144" s="166" t="s">
        <v>175</v>
      </c>
    </row>
    <row r="145" spans="1:65" s="12" customFormat="1" ht="25.9" customHeight="1">
      <c r="B145" s="141"/>
      <c r="D145" s="142" t="s">
        <v>72</v>
      </c>
      <c r="E145" s="143" t="s">
        <v>176</v>
      </c>
      <c r="F145" s="143" t="s">
        <v>177</v>
      </c>
      <c r="I145" s="144"/>
      <c r="J145" s="145">
        <f>BK145</f>
        <v>0</v>
      </c>
      <c r="L145" s="141"/>
      <c r="M145" s="146"/>
      <c r="N145" s="147"/>
      <c r="O145" s="147"/>
      <c r="P145" s="148">
        <f>P146+P149+P158+P161+P164+P169</f>
        <v>0</v>
      </c>
      <c r="Q145" s="147"/>
      <c r="R145" s="148">
        <f>R146+R149+R158+R161+R164+R169</f>
        <v>5.2204607000000003</v>
      </c>
      <c r="S145" s="147"/>
      <c r="T145" s="149">
        <f>T146+T149+T158+T161+T164+T169</f>
        <v>1.4473973</v>
      </c>
      <c r="AR145" s="142" t="s">
        <v>124</v>
      </c>
      <c r="AT145" s="150" t="s">
        <v>72</v>
      </c>
      <c r="AU145" s="150" t="s">
        <v>73</v>
      </c>
      <c r="AY145" s="142" t="s">
        <v>116</v>
      </c>
      <c r="BK145" s="151">
        <f>BK146+BK149+BK158+BK161+BK164+BK169</f>
        <v>0</v>
      </c>
    </row>
    <row r="146" spans="1:65" s="12" customFormat="1" ht="22.9" customHeight="1">
      <c r="B146" s="141"/>
      <c r="D146" s="142" t="s">
        <v>72</v>
      </c>
      <c r="E146" s="152" t="s">
        <v>178</v>
      </c>
      <c r="F146" s="152" t="s">
        <v>179</v>
      </c>
      <c r="I146" s="144"/>
      <c r="J146" s="153">
        <f>BK146</f>
        <v>0</v>
      </c>
      <c r="L146" s="141"/>
      <c r="M146" s="146"/>
      <c r="N146" s="147"/>
      <c r="O146" s="147"/>
      <c r="P146" s="148">
        <f>SUM(P147:P148)</f>
        <v>0</v>
      </c>
      <c r="Q146" s="147"/>
      <c r="R146" s="148">
        <f>SUM(R147:R148)</f>
        <v>3.5562999999999998</v>
      </c>
      <c r="S146" s="147"/>
      <c r="T146" s="149">
        <f>SUM(T147:T148)</f>
        <v>0</v>
      </c>
      <c r="AR146" s="142" t="s">
        <v>124</v>
      </c>
      <c r="AT146" s="150" t="s">
        <v>72</v>
      </c>
      <c r="AU146" s="150" t="s">
        <v>81</v>
      </c>
      <c r="AY146" s="142" t="s">
        <v>116</v>
      </c>
      <c r="BK146" s="151">
        <f>SUM(BK147:BK148)</f>
        <v>0</v>
      </c>
    </row>
    <row r="147" spans="1:65" s="2" customFormat="1" ht="21.75" customHeight="1">
      <c r="A147" s="29"/>
      <c r="B147" s="154"/>
      <c r="C147" s="155" t="s">
        <v>180</v>
      </c>
      <c r="D147" s="155" t="s">
        <v>119</v>
      </c>
      <c r="E147" s="156" t="s">
        <v>181</v>
      </c>
      <c r="F147" s="157" t="s">
        <v>182</v>
      </c>
      <c r="G147" s="158" t="s">
        <v>122</v>
      </c>
      <c r="H147" s="159">
        <v>265</v>
      </c>
      <c r="I147" s="160"/>
      <c r="J147" s="159">
        <f>ROUND(I147*H147,3)</f>
        <v>0</v>
      </c>
      <c r="K147" s="161"/>
      <c r="L147" s="30"/>
      <c r="M147" s="162" t="s">
        <v>1</v>
      </c>
      <c r="N147" s="163" t="s">
        <v>39</v>
      </c>
      <c r="O147" s="55"/>
      <c r="P147" s="164">
        <f>O147*H147</f>
        <v>0</v>
      </c>
      <c r="Q147" s="164">
        <v>1.342E-2</v>
      </c>
      <c r="R147" s="164">
        <f>Q147*H147</f>
        <v>3.5562999999999998</v>
      </c>
      <c r="S147" s="164">
        <v>0</v>
      </c>
      <c r="T147" s="165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6" t="s">
        <v>183</v>
      </c>
      <c r="AT147" s="166" t="s">
        <v>119</v>
      </c>
      <c r="AU147" s="166" t="s">
        <v>124</v>
      </c>
      <c r="AY147" s="14" t="s">
        <v>116</v>
      </c>
      <c r="BE147" s="167">
        <f>IF(N147="základná",J147,0)</f>
        <v>0</v>
      </c>
      <c r="BF147" s="167">
        <f>IF(N147="znížená",J147,0)</f>
        <v>0</v>
      </c>
      <c r="BG147" s="167">
        <f>IF(N147="zákl. prenesená",J147,0)</f>
        <v>0</v>
      </c>
      <c r="BH147" s="167">
        <f>IF(N147="zníž. prenesená",J147,0)</f>
        <v>0</v>
      </c>
      <c r="BI147" s="167">
        <f>IF(N147="nulová",J147,0)</f>
        <v>0</v>
      </c>
      <c r="BJ147" s="14" t="s">
        <v>124</v>
      </c>
      <c r="BK147" s="168">
        <f>ROUND(I147*H147,3)</f>
        <v>0</v>
      </c>
      <c r="BL147" s="14" t="s">
        <v>183</v>
      </c>
      <c r="BM147" s="166" t="s">
        <v>184</v>
      </c>
    </row>
    <row r="148" spans="1:65" s="2" customFormat="1" ht="16.5" customHeight="1">
      <c r="A148" s="29"/>
      <c r="B148" s="154"/>
      <c r="C148" s="155" t="s">
        <v>185</v>
      </c>
      <c r="D148" s="155" t="s">
        <v>119</v>
      </c>
      <c r="E148" s="156" t="s">
        <v>186</v>
      </c>
      <c r="F148" s="157" t="s">
        <v>187</v>
      </c>
      <c r="G148" s="158" t="s">
        <v>188</v>
      </c>
      <c r="H148" s="160"/>
      <c r="I148" s="160"/>
      <c r="J148" s="159">
        <f>ROUND(I148*H148,3)</f>
        <v>0</v>
      </c>
      <c r="K148" s="161"/>
      <c r="L148" s="30"/>
      <c r="M148" s="162" t="s">
        <v>1</v>
      </c>
      <c r="N148" s="163" t="s">
        <v>39</v>
      </c>
      <c r="O148" s="55"/>
      <c r="P148" s="164">
        <f>O148*H148</f>
        <v>0</v>
      </c>
      <c r="Q148" s="164">
        <v>0</v>
      </c>
      <c r="R148" s="164">
        <f>Q148*H148</f>
        <v>0</v>
      </c>
      <c r="S148" s="164">
        <v>0</v>
      </c>
      <c r="T148" s="165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6" t="s">
        <v>183</v>
      </c>
      <c r="AT148" s="166" t="s">
        <v>119</v>
      </c>
      <c r="AU148" s="166" t="s">
        <v>124</v>
      </c>
      <c r="AY148" s="14" t="s">
        <v>116</v>
      </c>
      <c r="BE148" s="167">
        <f>IF(N148="základná",J148,0)</f>
        <v>0</v>
      </c>
      <c r="BF148" s="167">
        <f>IF(N148="znížená",J148,0)</f>
        <v>0</v>
      </c>
      <c r="BG148" s="167">
        <f>IF(N148="zákl. prenesená",J148,0)</f>
        <v>0</v>
      </c>
      <c r="BH148" s="167">
        <f>IF(N148="zníž. prenesená",J148,0)</f>
        <v>0</v>
      </c>
      <c r="BI148" s="167">
        <f>IF(N148="nulová",J148,0)</f>
        <v>0</v>
      </c>
      <c r="BJ148" s="14" t="s">
        <v>124</v>
      </c>
      <c r="BK148" s="168">
        <f>ROUND(I148*H148,3)</f>
        <v>0</v>
      </c>
      <c r="BL148" s="14" t="s">
        <v>183</v>
      </c>
      <c r="BM148" s="166" t="s">
        <v>189</v>
      </c>
    </row>
    <row r="149" spans="1:65" s="12" customFormat="1" ht="22.9" customHeight="1">
      <c r="B149" s="141"/>
      <c r="D149" s="142" t="s">
        <v>72</v>
      </c>
      <c r="E149" s="152" t="s">
        <v>190</v>
      </c>
      <c r="F149" s="152" t="s">
        <v>191</v>
      </c>
      <c r="I149" s="144"/>
      <c r="J149" s="153">
        <f>BK149</f>
        <v>0</v>
      </c>
      <c r="L149" s="141"/>
      <c r="M149" s="146"/>
      <c r="N149" s="147"/>
      <c r="O149" s="147"/>
      <c r="P149" s="148">
        <f>SUM(P150:P157)</f>
        <v>0</v>
      </c>
      <c r="Q149" s="147"/>
      <c r="R149" s="148">
        <f>SUM(R150:R157)</f>
        <v>0.11299710000000002</v>
      </c>
      <c r="S149" s="147"/>
      <c r="T149" s="149">
        <f>SUM(T150:T157)</f>
        <v>1.1023973</v>
      </c>
      <c r="AR149" s="142" t="s">
        <v>124</v>
      </c>
      <c r="AT149" s="150" t="s">
        <v>72</v>
      </c>
      <c r="AU149" s="150" t="s">
        <v>81</v>
      </c>
      <c r="AY149" s="142" t="s">
        <v>116</v>
      </c>
      <c r="BK149" s="151">
        <f>SUM(BK150:BK157)</f>
        <v>0</v>
      </c>
    </row>
    <row r="150" spans="1:65" s="2" customFormat="1" ht="21.75" customHeight="1">
      <c r="A150" s="29"/>
      <c r="B150" s="154"/>
      <c r="C150" s="155" t="s">
        <v>183</v>
      </c>
      <c r="D150" s="155" t="s">
        <v>119</v>
      </c>
      <c r="E150" s="156" t="s">
        <v>192</v>
      </c>
      <c r="F150" s="157" t="s">
        <v>193</v>
      </c>
      <c r="G150" s="158" t="s">
        <v>122</v>
      </c>
      <c r="H150" s="159">
        <v>44.722000000000001</v>
      </c>
      <c r="I150" s="160"/>
      <c r="J150" s="159">
        <f t="shared" ref="J150:J157" si="10">ROUND(I150*H150,3)</f>
        <v>0</v>
      </c>
      <c r="K150" s="161"/>
      <c r="L150" s="30"/>
      <c r="M150" s="162" t="s">
        <v>1</v>
      </c>
      <c r="N150" s="163" t="s">
        <v>39</v>
      </c>
      <c r="O150" s="55"/>
      <c r="P150" s="164">
        <f t="shared" ref="P150:P157" si="11">O150*H150</f>
        <v>0</v>
      </c>
      <c r="Q150" s="164">
        <v>0</v>
      </c>
      <c r="R150" s="164">
        <f t="shared" ref="R150:R157" si="12">Q150*H150</f>
        <v>0</v>
      </c>
      <c r="S150" s="164">
        <v>2.4649999999999998E-2</v>
      </c>
      <c r="T150" s="165">
        <f t="shared" ref="T150:T157" si="13">S150*H150</f>
        <v>1.1023973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6" t="s">
        <v>183</v>
      </c>
      <c r="AT150" s="166" t="s">
        <v>119</v>
      </c>
      <c r="AU150" s="166" t="s">
        <v>124</v>
      </c>
      <c r="AY150" s="14" t="s">
        <v>116</v>
      </c>
      <c r="BE150" s="167">
        <f t="shared" ref="BE150:BE157" si="14">IF(N150="základná",J150,0)</f>
        <v>0</v>
      </c>
      <c r="BF150" s="167">
        <f t="shared" ref="BF150:BF157" si="15">IF(N150="znížená",J150,0)</f>
        <v>0</v>
      </c>
      <c r="BG150" s="167">
        <f t="shared" ref="BG150:BG157" si="16">IF(N150="zákl. prenesená",J150,0)</f>
        <v>0</v>
      </c>
      <c r="BH150" s="167">
        <f t="shared" ref="BH150:BH157" si="17">IF(N150="zníž. prenesená",J150,0)</f>
        <v>0</v>
      </c>
      <c r="BI150" s="167">
        <f t="shared" ref="BI150:BI157" si="18">IF(N150="nulová",J150,0)</f>
        <v>0</v>
      </c>
      <c r="BJ150" s="14" t="s">
        <v>124</v>
      </c>
      <c r="BK150" s="168">
        <f t="shared" ref="BK150:BK157" si="19">ROUND(I150*H150,3)</f>
        <v>0</v>
      </c>
      <c r="BL150" s="14" t="s">
        <v>183</v>
      </c>
      <c r="BM150" s="166" t="s">
        <v>194</v>
      </c>
    </row>
    <row r="151" spans="1:65" s="2" customFormat="1" ht="16.5" customHeight="1">
      <c r="A151" s="29"/>
      <c r="B151" s="154"/>
      <c r="C151" s="155" t="s">
        <v>195</v>
      </c>
      <c r="D151" s="155" t="s">
        <v>119</v>
      </c>
      <c r="E151" s="156" t="s">
        <v>196</v>
      </c>
      <c r="F151" s="157" t="s">
        <v>197</v>
      </c>
      <c r="G151" s="158" t="s">
        <v>198</v>
      </c>
      <c r="H151" s="159">
        <v>37.51</v>
      </c>
      <c r="I151" s="160"/>
      <c r="J151" s="159">
        <f t="shared" si="10"/>
        <v>0</v>
      </c>
      <c r="K151" s="161"/>
      <c r="L151" s="30"/>
      <c r="M151" s="162" t="s">
        <v>1</v>
      </c>
      <c r="N151" s="163" t="s">
        <v>39</v>
      </c>
      <c r="O151" s="55"/>
      <c r="P151" s="164">
        <f t="shared" si="11"/>
        <v>0</v>
      </c>
      <c r="Q151" s="164">
        <v>2.1000000000000001E-4</v>
      </c>
      <c r="R151" s="164">
        <f t="shared" si="12"/>
        <v>7.8770999999999997E-3</v>
      </c>
      <c r="S151" s="164">
        <v>0</v>
      </c>
      <c r="T151" s="165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6" t="s">
        <v>183</v>
      </c>
      <c r="AT151" s="166" t="s">
        <v>119</v>
      </c>
      <c r="AU151" s="166" t="s">
        <v>124</v>
      </c>
      <c r="AY151" s="14" t="s">
        <v>116</v>
      </c>
      <c r="BE151" s="167">
        <f t="shared" si="14"/>
        <v>0</v>
      </c>
      <c r="BF151" s="167">
        <f t="shared" si="15"/>
        <v>0</v>
      </c>
      <c r="BG151" s="167">
        <f t="shared" si="16"/>
        <v>0</v>
      </c>
      <c r="BH151" s="167">
        <f t="shared" si="17"/>
        <v>0</v>
      </c>
      <c r="BI151" s="167">
        <f t="shared" si="18"/>
        <v>0</v>
      </c>
      <c r="BJ151" s="14" t="s">
        <v>124</v>
      </c>
      <c r="BK151" s="168">
        <f t="shared" si="19"/>
        <v>0</v>
      </c>
      <c r="BL151" s="14" t="s">
        <v>183</v>
      </c>
      <c r="BM151" s="166" t="s">
        <v>199</v>
      </c>
    </row>
    <row r="152" spans="1:65" s="2" customFormat="1" ht="21.75" customHeight="1">
      <c r="A152" s="29"/>
      <c r="B152" s="154"/>
      <c r="C152" s="169" t="s">
        <v>200</v>
      </c>
      <c r="D152" s="169" t="s">
        <v>201</v>
      </c>
      <c r="E152" s="170" t="s">
        <v>202</v>
      </c>
      <c r="F152" s="171" t="s">
        <v>203</v>
      </c>
      <c r="G152" s="172" t="s">
        <v>148</v>
      </c>
      <c r="H152" s="173">
        <v>1</v>
      </c>
      <c r="I152" s="174"/>
      <c r="J152" s="173">
        <f t="shared" si="10"/>
        <v>0</v>
      </c>
      <c r="K152" s="175"/>
      <c r="L152" s="176"/>
      <c r="M152" s="177" t="s">
        <v>1</v>
      </c>
      <c r="N152" s="178" t="s">
        <v>39</v>
      </c>
      <c r="O152" s="55"/>
      <c r="P152" s="164">
        <f t="shared" si="11"/>
        <v>0</v>
      </c>
      <c r="Q152" s="164">
        <v>1.3559999999999999E-2</v>
      </c>
      <c r="R152" s="164">
        <f t="shared" si="12"/>
        <v>1.3559999999999999E-2</v>
      </c>
      <c r="S152" s="164">
        <v>0</v>
      </c>
      <c r="T152" s="165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6" t="s">
        <v>204</v>
      </c>
      <c r="AT152" s="166" t="s">
        <v>201</v>
      </c>
      <c r="AU152" s="166" t="s">
        <v>124</v>
      </c>
      <c r="AY152" s="14" t="s">
        <v>116</v>
      </c>
      <c r="BE152" s="167">
        <f t="shared" si="14"/>
        <v>0</v>
      </c>
      <c r="BF152" s="167">
        <f t="shared" si="15"/>
        <v>0</v>
      </c>
      <c r="BG152" s="167">
        <f t="shared" si="16"/>
        <v>0</v>
      </c>
      <c r="BH152" s="167">
        <f t="shared" si="17"/>
        <v>0</v>
      </c>
      <c r="BI152" s="167">
        <f t="shared" si="18"/>
        <v>0</v>
      </c>
      <c r="BJ152" s="14" t="s">
        <v>124</v>
      </c>
      <c r="BK152" s="168">
        <f t="shared" si="19"/>
        <v>0</v>
      </c>
      <c r="BL152" s="14" t="s">
        <v>183</v>
      </c>
      <c r="BM152" s="166" t="s">
        <v>205</v>
      </c>
    </row>
    <row r="153" spans="1:65" s="2" customFormat="1" ht="16.5" customHeight="1">
      <c r="A153" s="29"/>
      <c r="B153" s="154"/>
      <c r="C153" s="169" t="s">
        <v>206</v>
      </c>
      <c r="D153" s="169" t="s">
        <v>201</v>
      </c>
      <c r="E153" s="170" t="s">
        <v>207</v>
      </c>
      <c r="F153" s="171" t="s">
        <v>208</v>
      </c>
      <c r="G153" s="172" t="s">
        <v>148</v>
      </c>
      <c r="H153" s="173">
        <v>1</v>
      </c>
      <c r="I153" s="174"/>
      <c r="J153" s="173">
        <f t="shared" si="10"/>
        <v>0</v>
      </c>
      <c r="K153" s="175"/>
      <c r="L153" s="176"/>
      <c r="M153" s="177" t="s">
        <v>1</v>
      </c>
      <c r="N153" s="178" t="s">
        <v>39</v>
      </c>
      <c r="O153" s="55"/>
      <c r="P153" s="164">
        <f t="shared" si="11"/>
        <v>0</v>
      </c>
      <c r="Q153" s="164">
        <v>1.3559999999999999E-2</v>
      </c>
      <c r="R153" s="164">
        <f t="shared" si="12"/>
        <v>1.3559999999999999E-2</v>
      </c>
      <c r="S153" s="164">
        <v>0</v>
      </c>
      <c r="T153" s="165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6" t="s">
        <v>204</v>
      </c>
      <c r="AT153" s="166" t="s">
        <v>201</v>
      </c>
      <c r="AU153" s="166" t="s">
        <v>124</v>
      </c>
      <c r="AY153" s="14" t="s">
        <v>116</v>
      </c>
      <c r="BE153" s="167">
        <f t="shared" si="14"/>
        <v>0</v>
      </c>
      <c r="BF153" s="167">
        <f t="shared" si="15"/>
        <v>0</v>
      </c>
      <c r="BG153" s="167">
        <f t="shared" si="16"/>
        <v>0</v>
      </c>
      <c r="BH153" s="167">
        <f t="shared" si="17"/>
        <v>0</v>
      </c>
      <c r="BI153" s="167">
        <f t="shared" si="18"/>
        <v>0</v>
      </c>
      <c r="BJ153" s="14" t="s">
        <v>124</v>
      </c>
      <c r="BK153" s="168">
        <f t="shared" si="19"/>
        <v>0</v>
      </c>
      <c r="BL153" s="14" t="s">
        <v>183</v>
      </c>
      <c r="BM153" s="166" t="s">
        <v>209</v>
      </c>
    </row>
    <row r="154" spans="1:65" s="2" customFormat="1" ht="21.75" customHeight="1">
      <c r="A154" s="29"/>
      <c r="B154" s="154"/>
      <c r="C154" s="155" t="s">
        <v>7</v>
      </c>
      <c r="D154" s="155" t="s">
        <v>119</v>
      </c>
      <c r="E154" s="156" t="s">
        <v>210</v>
      </c>
      <c r="F154" s="157" t="s">
        <v>211</v>
      </c>
      <c r="G154" s="158" t="s">
        <v>148</v>
      </c>
      <c r="H154" s="159">
        <v>3</v>
      </c>
      <c r="I154" s="160"/>
      <c r="J154" s="159">
        <f t="shared" si="10"/>
        <v>0</v>
      </c>
      <c r="K154" s="161"/>
      <c r="L154" s="30"/>
      <c r="M154" s="162" t="s">
        <v>1</v>
      </c>
      <c r="N154" s="163" t="s">
        <v>39</v>
      </c>
      <c r="O154" s="55"/>
      <c r="P154" s="164">
        <f t="shared" si="11"/>
        <v>0</v>
      </c>
      <c r="Q154" s="164">
        <v>0</v>
      </c>
      <c r="R154" s="164">
        <f t="shared" si="12"/>
        <v>0</v>
      </c>
      <c r="S154" s="164">
        <v>0</v>
      </c>
      <c r="T154" s="165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6" t="s">
        <v>183</v>
      </c>
      <c r="AT154" s="166" t="s">
        <v>119</v>
      </c>
      <c r="AU154" s="166" t="s">
        <v>124</v>
      </c>
      <c r="AY154" s="14" t="s">
        <v>116</v>
      </c>
      <c r="BE154" s="167">
        <f t="shared" si="14"/>
        <v>0</v>
      </c>
      <c r="BF154" s="167">
        <f t="shared" si="15"/>
        <v>0</v>
      </c>
      <c r="BG154" s="167">
        <f t="shared" si="16"/>
        <v>0</v>
      </c>
      <c r="BH154" s="167">
        <f t="shared" si="17"/>
        <v>0</v>
      </c>
      <c r="BI154" s="167">
        <f t="shared" si="18"/>
        <v>0</v>
      </c>
      <c r="BJ154" s="14" t="s">
        <v>124</v>
      </c>
      <c r="BK154" s="168">
        <f t="shared" si="19"/>
        <v>0</v>
      </c>
      <c r="BL154" s="14" t="s">
        <v>183</v>
      </c>
      <c r="BM154" s="166" t="s">
        <v>212</v>
      </c>
    </row>
    <row r="155" spans="1:65" s="2" customFormat="1" ht="21.75" customHeight="1">
      <c r="A155" s="29"/>
      <c r="B155" s="154"/>
      <c r="C155" s="169" t="s">
        <v>213</v>
      </c>
      <c r="D155" s="169" t="s">
        <v>201</v>
      </c>
      <c r="E155" s="170" t="s">
        <v>214</v>
      </c>
      <c r="F155" s="171" t="s">
        <v>215</v>
      </c>
      <c r="G155" s="172" t="s">
        <v>148</v>
      </c>
      <c r="H155" s="173">
        <v>3</v>
      </c>
      <c r="I155" s="174"/>
      <c r="J155" s="173">
        <f t="shared" si="10"/>
        <v>0</v>
      </c>
      <c r="K155" s="175"/>
      <c r="L155" s="176"/>
      <c r="M155" s="177" t="s">
        <v>1</v>
      </c>
      <c r="N155" s="178" t="s">
        <v>39</v>
      </c>
      <c r="O155" s="55"/>
      <c r="P155" s="164">
        <f t="shared" si="11"/>
        <v>0</v>
      </c>
      <c r="Q155" s="164">
        <v>1E-3</v>
      </c>
      <c r="R155" s="164">
        <f t="shared" si="12"/>
        <v>3.0000000000000001E-3</v>
      </c>
      <c r="S155" s="164">
        <v>0</v>
      </c>
      <c r="T155" s="165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6" t="s">
        <v>204</v>
      </c>
      <c r="AT155" s="166" t="s">
        <v>201</v>
      </c>
      <c r="AU155" s="166" t="s">
        <v>124</v>
      </c>
      <c r="AY155" s="14" t="s">
        <v>116</v>
      </c>
      <c r="BE155" s="167">
        <f t="shared" si="14"/>
        <v>0</v>
      </c>
      <c r="BF155" s="167">
        <f t="shared" si="15"/>
        <v>0</v>
      </c>
      <c r="BG155" s="167">
        <f t="shared" si="16"/>
        <v>0</v>
      </c>
      <c r="BH155" s="167">
        <f t="shared" si="17"/>
        <v>0</v>
      </c>
      <c r="BI155" s="167">
        <f t="shared" si="18"/>
        <v>0</v>
      </c>
      <c r="BJ155" s="14" t="s">
        <v>124</v>
      </c>
      <c r="BK155" s="168">
        <f t="shared" si="19"/>
        <v>0</v>
      </c>
      <c r="BL155" s="14" t="s">
        <v>183</v>
      </c>
      <c r="BM155" s="166" t="s">
        <v>216</v>
      </c>
    </row>
    <row r="156" spans="1:65" s="2" customFormat="1" ht="21.75" customHeight="1">
      <c r="A156" s="29"/>
      <c r="B156" s="154"/>
      <c r="C156" s="169" t="s">
        <v>217</v>
      </c>
      <c r="D156" s="169" t="s">
        <v>201</v>
      </c>
      <c r="E156" s="170" t="s">
        <v>218</v>
      </c>
      <c r="F156" s="171" t="s">
        <v>219</v>
      </c>
      <c r="G156" s="172" t="s">
        <v>148</v>
      </c>
      <c r="H156" s="173">
        <v>3</v>
      </c>
      <c r="I156" s="174"/>
      <c r="J156" s="173">
        <f t="shared" si="10"/>
        <v>0</v>
      </c>
      <c r="K156" s="175"/>
      <c r="L156" s="176"/>
      <c r="M156" s="177" t="s">
        <v>1</v>
      </c>
      <c r="N156" s="178" t="s">
        <v>39</v>
      </c>
      <c r="O156" s="55"/>
      <c r="P156" s="164">
        <f t="shared" si="11"/>
        <v>0</v>
      </c>
      <c r="Q156" s="164">
        <v>2.5000000000000001E-2</v>
      </c>
      <c r="R156" s="164">
        <f t="shared" si="12"/>
        <v>7.5000000000000011E-2</v>
      </c>
      <c r="S156" s="164">
        <v>0</v>
      </c>
      <c r="T156" s="165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6" t="s">
        <v>204</v>
      </c>
      <c r="AT156" s="166" t="s">
        <v>201</v>
      </c>
      <c r="AU156" s="166" t="s">
        <v>124</v>
      </c>
      <c r="AY156" s="14" t="s">
        <v>116</v>
      </c>
      <c r="BE156" s="167">
        <f t="shared" si="14"/>
        <v>0</v>
      </c>
      <c r="BF156" s="167">
        <f t="shared" si="15"/>
        <v>0</v>
      </c>
      <c r="BG156" s="167">
        <f t="shared" si="16"/>
        <v>0</v>
      </c>
      <c r="BH156" s="167">
        <f t="shared" si="17"/>
        <v>0</v>
      </c>
      <c r="BI156" s="167">
        <f t="shared" si="18"/>
        <v>0</v>
      </c>
      <c r="BJ156" s="14" t="s">
        <v>124</v>
      </c>
      <c r="BK156" s="168">
        <f t="shared" si="19"/>
        <v>0</v>
      </c>
      <c r="BL156" s="14" t="s">
        <v>183</v>
      </c>
      <c r="BM156" s="166" t="s">
        <v>220</v>
      </c>
    </row>
    <row r="157" spans="1:65" s="2" customFormat="1" ht="21.75" customHeight="1">
      <c r="A157" s="29"/>
      <c r="B157" s="154"/>
      <c r="C157" s="155" t="s">
        <v>221</v>
      </c>
      <c r="D157" s="155" t="s">
        <v>119</v>
      </c>
      <c r="E157" s="156" t="s">
        <v>222</v>
      </c>
      <c r="F157" s="157" t="s">
        <v>223</v>
      </c>
      <c r="G157" s="158" t="s">
        <v>188</v>
      </c>
      <c r="H157" s="160"/>
      <c r="I157" s="160"/>
      <c r="J157" s="159">
        <f t="shared" si="10"/>
        <v>0</v>
      </c>
      <c r="K157" s="161"/>
      <c r="L157" s="30"/>
      <c r="M157" s="162" t="s">
        <v>1</v>
      </c>
      <c r="N157" s="163" t="s">
        <v>39</v>
      </c>
      <c r="O157" s="55"/>
      <c r="P157" s="164">
        <f t="shared" si="11"/>
        <v>0</v>
      </c>
      <c r="Q157" s="164">
        <v>0</v>
      </c>
      <c r="R157" s="164">
        <f t="shared" si="12"/>
        <v>0</v>
      </c>
      <c r="S157" s="164">
        <v>0</v>
      </c>
      <c r="T157" s="165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6" t="s">
        <v>183</v>
      </c>
      <c r="AT157" s="166" t="s">
        <v>119</v>
      </c>
      <c r="AU157" s="166" t="s">
        <v>124</v>
      </c>
      <c r="AY157" s="14" t="s">
        <v>116</v>
      </c>
      <c r="BE157" s="167">
        <f t="shared" si="14"/>
        <v>0</v>
      </c>
      <c r="BF157" s="167">
        <f t="shared" si="15"/>
        <v>0</v>
      </c>
      <c r="BG157" s="167">
        <f t="shared" si="16"/>
        <v>0</v>
      </c>
      <c r="BH157" s="167">
        <f t="shared" si="17"/>
        <v>0</v>
      </c>
      <c r="BI157" s="167">
        <f t="shared" si="18"/>
        <v>0</v>
      </c>
      <c r="BJ157" s="14" t="s">
        <v>124</v>
      </c>
      <c r="BK157" s="168">
        <f t="shared" si="19"/>
        <v>0</v>
      </c>
      <c r="BL157" s="14" t="s">
        <v>183</v>
      </c>
      <c r="BM157" s="166" t="s">
        <v>224</v>
      </c>
    </row>
    <row r="158" spans="1:65" s="12" customFormat="1" ht="22.9" customHeight="1">
      <c r="B158" s="141"/>
      <c r="D158" s="142" t="s">
        <v>72</v>
      </c>
      <c r="E158" s="152" t="s">
        <v>225</v>
      </c>
      <c r="F158" s="152" t="s">
        <v>226</v>
      </c>
      <c r="I158" s="144"/>
      <c r="J158" s="153">
        <f>BK158</f>
        <v>0</v>
      </c>
      <c r="L158" s="141"/>
      <c r="M158" s="146"/>
      <c r="N158" s="147"/>
      <c r="O158" s="147"/>
      <c r="P158" s="148">
        <f>SUM(P159:P160)</f>
        <v>0</v>
      </c>
      <c r="Q158" s="147"/>
      <c r="R158" s="148">
        <f>SUM(R159:R160)</f>
        <v>0</v>
      </c>
      <c r="S158" s="147"/>
      <c r="T158" s="149">
        <f>SUM(T159:T160)</f>
        <v>0.34500000000000003</v>
      </c>
      <c r="AR158" s="142" t="s">
        <v>124</v>
      </c>
      <c r="AT158" s="150" t="s">
        <v>72</v>
      </c>
      <c r="AU158" s="150" t="s">
        <v>81</v>
      </c>
      <c r="AY158" s="142" t="s">
        <v>116</v>
      </c>
      <c r="BK158" s="151">
        <f>SUM(BK159:BK160)</f>
        <v>0</v>
      </c>
    </row>
    <row r="159" spans="1:65" s="2" customFormat="1" ht="16.5" customHeight="1">
      <c r="A159" s="29"/>
      <c r="B159" s="154"/>
      <c r="C159" s="155" t="s">
        <v>227</v>
      </c>
      <c r="D159" s="155" t="s">
        <v>119</v>
      </c>
      <c r="E159" s="156" t="s">
        <v>228</v>
      </c>
      <c r="F159" s="157" t="s">
        <v>229</v>
      </c>
      <c r="G159" s="158" t="s">
        <v>198</v>
      </c>
      <c r="H159" s="159">
        <v>80</v>
      </c>
      <c r="I159" s="160"/>
      <c r="J159" s="159">
        <f>ROUND(I159*H159,3)</f>
        <v>0</v>
      </c>
      <c r="K159" s="161"/>
      <c r="L159" s="30"/>
      <c r="M159" s="162" t="s">
        <v>1</v>
      </c>
      <c r="N159" s="163" t="s">
        <v>39</v>
      </c>
      <c r="O159" s="55"/>
      <c r="P159" s="164">
        <f>O159*H159</f>
        <v>0</v>
      </c>
      <c r="Q159" s="164">
        <v>0</v>
      </c>
      <c r="R159" s="164">
        <f>Q159*H159</f>
        <v>0</v>
      </c>
      <c r="S159" s="164">
        <v>1E-3</v>
      </c>
      <c r="T159" s="165">
        <f>S159*H159</f>
        <v>0.08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6" t="s">
        <v>183</v>
      </c>
      <c r="AT159" s="166" t="s">
        <v>119</v>
      </c>
      <c r="AU159" s="166" t="s">
        <v>124</v>
      </c>
      <c r="AY159" s="14" t="s">
        <v>116</v>
      </c>
      <c r="BE159" s="167">
        <f>IF(N159="základná",J159,0)</f>
        <v>0</v>
      </c>
      <c r="BF159" s="167">
        <f>IF(N159="znížená",J159,0)</f>
        <v>0</v>
      </c>
      <c r="BG159" s="167">
        <f>IF(N159="zákl. prenesená",J159,0)</f>
        <v>0</v>
      </c>
      <c r="BH159" s="167">
        <f>IF(N159="zníž. prenesená",J159,0)</f>
        <v>0</v>
      </c>
      <c r="BI159" s="167">
        <f>IF(N159="nulová",J159,0)</f>
        <v>0</v>
      </c>
      <c r="BJ159" s="14" t="s">
        <v>124</v>
      </c>
      <c r="BK159" s="168">
        <f>ROUND(I159*H159,3)</f>
        <v>0</v>
      </c>
      <c r="BL159" s="14" t="s">
        <v>183</v>
      </c>
      <c r="BM159" s="166" t="s">
        <v>230</v>
      </c>
    </row>
    <row r="160" spans="1:65" s="2" customFormat="1" ht="21.75" customHeight="1">
      <c r="A160" s="29"/>
      <c r="B160" s="154"/>
      <c r="C160" s="155" t="s">
        <v>231</v>
      </c>
      <c r="D160" s="155" t="s">
        <v>119</v>
      </c>
      <c r="E160" s="156" t="s">
        <v>232</v>
      </c>
      <c r="F160" s="157" t="s">
        <v>233</v>
      </c>
      <c r="G160" s="158" t="s">
        <v>122</v>
      </c>
      <c r="H160" s="159">
        <v>265</v>
      </c>
      <c r="I160" s="160"/>
      <c r="J160" s="159">
        <f>ROUND(I160*H160,3)</f>
        <v>0</v>
      </c>
      <c r="K160" s="161"/>
      <c r="L160" s="30"/>
      <c r="M160" s="162" t="s">
        <v>1</v>
      </c>
      <c r="N160" s="163" t="s">
        <v>39</v>
      </c>
      <c r="O160" s="55"/>
      <c r="P160" s="164">
        <f>O160*H160</f>
        <v>0</v>
      </c>
      <c r="Q160" s="164">
        <v>0</v>
      </c>
      <c r="R160" s="164">
        <f>Q160*H160</f>
        <v>0</v>
      </c>
      <c r="S160" s="164">
        <v>1E-3</v>
      </c>
      <c r="T160" s="165">
        <f>S160*H160</f>
        <v>0.26500000000000001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6" t="s">
        <v>183</v>
      </c>
      <c r="AT160" s="166" t="s">
        <v>119</v>
      </c>
      <c r="AU160" s="166" t="s">
        <v>124</v>
      </c>
      <c r="AY160" s="14" t="s">
        <v>116</v>
      </c>
      <c r="BE160" s="167">
        <f>IF(N160="základná",J160,0)</f>
        <v>0</v>
      </c>
      <c r="BF160" s="167">
        <f>IF(N160="znížená",J160,0)</f>
        <v>0</v>
      </c>
      <c r="BG160" s="167">
        <f>IF(N160="zákl. prenesená",J160,0)</f>
        <v>0</v>
      </c>
      <c r="BH160" s="167">
        <f>IF(N160="zníž. prenesená",J160,0)</f>
        <v>0</v>
      </c>
      <c r="BI160" s="167">
        <f>IF(N160="nulová",J160,0)</f>
        <v>0</v>
      </c>
      <c r="BJ160" s="14" t="s">
        <v>124</v>
      </c>
      <c r="BK160" s="168">
        <f>ROUND(I160*H160,3)</f>
        <v>0</v>
      </c>
      <c r="BL160" s="14" t="s">
        <v>183</v>
      </c>
      <c r="BM160" s="166" t="s">
        <v>234</v>
      </c>
    </row>
    <row r="161" spans="1:65" s="12" customFormat="1" ht="22.9" customHeight="1">
      <c r="B161" s="141"/>
      <c r="D161" s="142" t="s">
        <v>72</v>
      </c>
      <c r="E161" s="152" t="s">
        <v>235</v>
      </c>
      <c r="F161" s="152" t="s">
        <v>236</v>
      </c>
      <c r="I161" s="144"/>
      <c r="J161" s="153">
        <f>BK161</f>
        <v>0</v>
      </c>
      <c r="L161" s="141"/>
      <c r="M161" s="146"/>
      <c r="N161" s="147"/>
      <c r="O161" s="147"/>
      <c r="P161" s="148">
        <f>SUM(P162:P163)</f>
        <v>0</v>
      </c>
      <c r="Q161" s="147"/>
      <c r="R161" s="148">
        <f>SUM(R162:R163)</f>
        <v>1.44425</v>
      </c>
      <c r="S161" s="147"/>
      <c r="T161" s="149">
        <f>SUM(T162:T163)</f>
        <v>0</v>
      </c>
      <c r="AR161" s="142" t="s">
        <v>124</v>
      </c>
      <c r="AT161" s="150" t="s">
        <v>72</v>
      </c>
      <c r="AU161" s="150" t="s">
        <v>81</v>
      </c>
      <c r="AY161" s="142" t="s">
        <v>116</v>
      </c>
      <c r="BK161" s="151">
        <f>SUM(BK162:BK163)</f>
        <v>0</v>
      </c>
    </row>
    <row r="162" spans="1:65" s="2" customFormat="1" ht="21.75" customHeight="1">
      <c r="A162" s="29"/>
      <c r="B162" s="154"/>
      <c r="C162" s="155" t="s">
        <v>237</v>
      </c>
      <c r="D162" s="155" t="s">
        <v>119</v>
      </c>
      <c r="E162" s="156" t="s">
        <v>238</v>
      </c>
      <c r="F162" s="157" t="s">
        <v>239</v>
      </c>
      <c r="G162" s="158" t="s">
        <v>122</v>
      </c>
      <c r="H162" s="159">
        <v>265</v>
      </c>
      <c r="I162" s="160"/>
      <c r="J162" s="159">
        <f>ROUND(I162*H162,3)</f>
        <v>0</v>
      </c>
      <c r="K162" s="161"/>
      <c r="L162" s="30"/>
      <c r="M162" s="162" t="s">
        <v>1</v>
      </c>
      <c r="N162" s="163" t="s">
        <v>39</v>
      </c>
      <c r="O162" s="55"/>
      <c r="P162" s="164">
        <f>O162*H162</f>
        <v>0</v>
      </c>
      <c r="Q162" s="164">
        <v>5.45E-3</v>
      </c>
      <c r="R162" s="164">
        <f>Q162*H162</f>
        <v>1.44425</v>
      </c>
      <c r="S162" s="164">
        <v>0</v>
      </c>
      <c r="T162" s="165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6" t="s">
        <v>183</v>
      </c>
      <c r="AT162" s="166" t="s">
        <v>119</v>
      </c>
      <c r="AU162" s="166" t="s">
        <v>124</v>
      </c>
      <c r="AY162" s="14" t="s">
        <v>116</v>
      </c>
      <c r="BE162" s="167">
        <f>IF(N162="základná",J162,0)</f>
        <v>0</v>
      </c>
      <c r="BF162" s="167">
        <f>IF(N162="znížená",J162,0)</f>
        <v>0</v>
      </c>
      <c r="BG162" s="167">
        <f>IF(N162="zákl. prenesená",J162,0)</f>
        <v>0</v>
      </c>
      <c r="BH162" s="167">
        <f>IF(N162="zníž. prenesená",J162,0)</f>
        <v>0</v>
      </c>
      <c r="BI162" s="167">
        <f>IF(N162="nulová",J162,0)</f>
        <v>0</v>
      </c>
      <c r="BJ162" s="14" t="s">
        <v>124</v>
      </c>
      <c r="BK162" s="168">
        <f>ROUND(I162*H162,3)</f>
        <v>0</v>
      </c>
      <c r="BL162" s="14" t="s">
        <v>183</v>
      </c>
      <c r="BM162" s="166" t="s">
        <v>240</v>
      </c>
    </row>
    <row r="163" spans="1:65" s="2" customFormat="1" ht="21.75" customHeight="1">
      <c r="A163" s="29"/>
      <c r="B163" s="154"/>
      <c r="C163" s="155" t="s">
        <v>241</v>
      </c>
      <c r="D163" s="155" t="s">
        <v>119</v>
      </c>
      <c r="E163" s="156" t="s">
        <v>242</v>
      </c>
      <c r="F163" s="157" t="s">
        <v>243</v>
      </c>
      <c r="G163" s="158" t="s">
        <v>188</v>
      </c>
      <c r="H163" s="160"/>
      <c r="I163" s="160"/>
      <c r="J163" s="159">
        <f>ROUND(I163*H163,3)</f>
        <v>0</v>
      </c>
      <c r="K163" s="161"/>
      <c r="L163" s="30"/>
      <c r="M163" s="162" t="s">
        <v>1</v>
      </c>
      <c r="N163" s="163" t="s">
        <v>39</v>
      </c>
      <c r="O163" s="55"/>
      <c r="P163" s="164">
        <f>O163*H163</f>
        <v>0</v>
      </c>
      <c r="Q163" s="164">
        <v>0</v>
      </c>
      <c r="R163" s="164">
        <f>Q163*H163</f>
        <v>0</v>
      </c>
      <c r="S163" s="164">
        <v>0</v>
      </c>
      <c r="T163" s="165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6" t="s">
        <v>183</v>
      </c>
      <c r="AT163" s="166" t="s">
        <v>119</v>
      </c>
      <c r="AU163" s="166" t="s">
        <v>124</v>
      </c>
      <c r="AY163" s="14" t="s">
        <v>116</v>
      </c>
      <c r="BE163" s="167">
        <f>IF(N163="základná",J163,0)</f>
        <v>0</v>
      </c>
      <c r="BF163" s="167">
        <f>IF(N163="znížená",J163,0)</f>
        <v>0</v>
      </c>
      <c r="BG163" s="167">
        <f>IF(N163="zákl. prenesená",J163,0)</f>
        <v>0</v>
      </c>
      <c r="BH163" s="167">
        <f>IF(N163="zníž. prenesená",J163,0)</f>
        <v>0</v>
      </c>
      <c r="BI163" s="167">
        <f>IF(N163="nulová",J163,0)</f>
        <v>0</v>
      </c>
      <c r="BJ163" s="14" t="s">
        <v>124</v>
      </c>
      <c r="BK163" s="168">
        <f>ROUND(I163*H163,3)</f>
        <v>0</v>
      </c>
      <c r="BL163" s="14" t="s">
        <v>183</v>
      </c>
      <c r="BM163" s="166" t="s">
        <v>244</v>
      </c>
    </row>
    <row r="164" spans="1:65" s="12" customFormat="1" ht="22.9" customHeight="1">
      <c r="B164" s="141"/>
      <c r="D164" s="142" t="s">
        <v>72</v>
      </c>
      <c r="E164" s="152" t="s">
        <v>245</v>
      </c>
      <c r="F164" s="152" t="s">
        <v>246</v>
      </c>
      <c r="I164" s="144"/>
      <c r="J164" s="153">
        <f>BK164</f>
        <v>0</v>
      </c>
      <c r="L164" s="141"/>
      <c r="M164" s="146"/>
      <c r="N164" s="147"/>
      <c r="O164" s="147"/>
      <c r="P164" s="148">
        <f>SUM(P165:P168)</f>
        <v>0</v>
      </c>
      <c r="Q164" s="147"/>
      <c r="R164" s="148">
        <f>SUM(R165:R168)</f>
        <v>8.9363600000000001E-2</v>
      </c>
      <c r="S164" s="147"/>
      <c r="T164" s="149">
        <f>SUM(T165:T168)</f>
        <v>0</v>
      </c>
      <c r="AR164" s="142" t="s">
        <v>124</v>
      </c>
      <c r="AT164" s="150" t="s">
        <v>72</v>
      </c>
      <c r="AU164" s="150" t="s">
        <v>81</v>
      </c>
      <c r="AY164" s="142" t="s">
        <v>116</v>
      </c>
      <c r="BK164" s="151">
        <f>SUM(BK165:BK168)</f>
        <v>0</v>
      </c>
    </row>
    <row r="165" spans="1:65" s="2" customFormat="1" ht="16.5" customHeight="1">
      <c r="A165" s="29"/>
      <c r="B165" s="154"/>
      <c r="C165" s="155" t="s">
        <v>247</v>
      </c>
      <c r="D165" s="155" t="s">
        <v>119</v>
      </c>
      <c r="E165" s="156" t="s">
        <v>248</v>
      </c>
      <c r="F165" s="157" t="s">
        <v>249</v>
      </c>
      <c r="G165" s="158" t="s">
        <v>122</v>
      </c>
      <c r="H165" s="159">
        <v>181.81800000000001</v>
      </c>
      <c r="I165" s="160"/>
      <c r="J165" s="159">
        <f>ROUND(I165*H165,3)</f>
        <v>0</v>
      </c>
      <c r="K165" s="161"/>
      <c r="L165" s="30"/>
      <c r="M165" s="162" t="s">
        <v>1</v>
      </c>
      <c r="N165" s="163" t="s">
        <v>39</v>
      </c>
      <c r="O165" s="55"/>
      <c r="P165" s="164">
        <f>O165*H165</f>
        <v>0</v>
      </c>
      <c r="Q165" s="164">
        <v>0</v>
      </c>
      <c r="R165" s="164">
        <f>Q165*H165</f>
        <v>0</v>
      </c>
      <c r="S165" s="164">
        <v>0</v>
      </c>
      <c r="T165" s="165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6" t="s">
        <v>183</v>
      </c>
      <c r="AT165" s="166" t="s">
        <v>119</v>
      </c>
      <c r="AU165" s="166" t="s">
        <v>124</v>
      </c>
      <c r="AY165" s="14" t="s">
        <v>116</v>
      </c>
      <c r="BE165" s="167">
        <f>IF(N165="základná",J165,0)</f>
        <v>0</v>
      </c>
      <c r="BF165" s="167">
        <f>IF(N165="znížená",J165,0)</f>
        <v>0</v>
      </c>
      <c r="BG165" s="167">
        <f>IF(N165="zákl. prenesená",J165,0)</f>
        <v>0</v>
      </c>
      <c r="BH165" s="167">
        <f>IF(N165="zníž. prenesená",J165,0)</f>
        <v>0</v>
      </c>
      <c r="BI165" s="167">
        <f>IF(N165="nulová",J165,0)</f>
        <v>0</v>
      </c>
      <c r="BJ165" s="14" t="s">
        <v>124</v>
      </c>
      <c r="BK165" s="168">
        <f>ROUND(I165*H165,3)</f>
        <v>0</v>
      </c>
      <c r="BL165" s="14" t="s">
        <v>183</v>
      </c>
      <c r="BM165" s="166" t="s">
        <v>250</v>
      </c>
    </row>
    <row r="166" spans="1:65" s="2" customFormat="1" ht="21.75" customHeight="1">
      <c r="A166" s="29"/>
      <c r="B166" s="154"/>
      <c r="C166" s="155" t="s">
        <v>251</v>
      </c>
      <c r="D166" s="155" t="s">
        <v>119</v>
      </c>
      <c r="E166" s="156" t="s">
        <v>252</v>
      </c>
      <c r="F166" s="157" t="s">
        <v>253</v>
      </c>
      <c r="G166" s="158" t="s">
        <v>122</v>
      </c>
      <c r="H166" s="159">
        <v>446.81799999999998</v>
      </c>
      <c r="I166" s="160"/>
      <c r="J166" s="159">
        <f>ROUND(I166*H166,3)</f>
        <v>0</v>
      </c>
      <c r="K166" s="161"/>
      <c r="L166" s="30"/>
      <c r="M166" s="162" t="s">
        <v>1</v>
      </c>
      <c r="N166" s="163" t="s">
        <v>39</v>
      </c>
      <c r="O166" s="55"/>
      <c r="P166" s="164">
        <f>O166*H166</f>
        <v>0</v>
      </c>
      <c r="Q166" s="164">
        <v>1E-4</v>
      </c>
      <c r="R166" s="164">
        <f>Q166*H166</f>
        <v>4.4681800000000001E-2</v>
      </c>
      <c r="S166" s="164">
        <v>0</v>
      </c>
      <c r="T166" s="165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6" t="s">
        <v>183</v>
      </c>
      <c r="AT166" s="166" t="s">
        <v>119</v>
      </c>
      <c r="AU166" s="166" t="s">
        <v>124</v>
      </c>
      <c r="AY166" s="14" t="s">
        <v>116</v>
      </c>
      <c r="BE166" s="167">
        <f>IF(N166="základná",J166,0)</f>
        <v>0</v>
      </c>
      <c r="BF166" s="167">
        <f>IF(N166="znížená",J166,0)</f>
        <v>0</v>
      </c>
      <c r="BG166" s="167">
        <f>IF(N166="zákl. prenesená",J166,0)</f>
        <v>0</v>
      </c>
      <c r="BH166" s="167">
        <f>IF(N166="zníž. prenesená",J166,0)</f>
        <v>0</v>
      </c>
      <c r="BI166" s="167">
        <f>IF(N166="nulová",J166,0)</f>
        <v>0</v>
      </c>
      <c r="BJ166" s="14" t="s">
        <v>124</v>
      </c>
      <c r="BK166" s="168">
        <f>ROUND(I166*H166,3)</f>
        <v>0</v>
      </c>
      <c r="BL166" s="14" t="s">
        <v>183</v>
      </c>
      <c r="BM166" s="166" t="s">
        <v>254</v>
      </c>
    </row>
    <row r="167" spans="1:65" s="2" customFormat="1" ht="21.75" customHeight="1">
      <c r="A167" s="29"/>
      <c r="B167" s="154"/>
      <c r="C167" s="155" t="s">
        <v>255</v>
      </c>
      <c r="D167" s="155" t="s">
        <v>119</v>
      </c>
      <c r="E167" s="156" t="s">
        <v>256</v>
      </c>
      <c r="F167" s="157" t="s">
        <v>257</v>
      </c>
      <c r="G167" s="158" t="s">
        <v>122</v>
      </c>
      <c r="H167" s="159">
        <v>265</v>
      </c>
      <c r="I167" s="160"/>
      <c r="J167" s="159">
        <f>ROUND(I167*H167,3)</f>
        <v>0</v>
      </c>
      <c r="K167" s="161"/>
      <c r="L167" s="30"/>
      <c r="M167" s="162" t="s">
        <v>1</v>
      </c>
      <c r="N167" s="163" t="s">
        <v>39</v>
      </c>
      <c r="O167" s="55"/>
      <c r="P167" s="164">
        <f>O167*H167</f>
        <v>0</v>
      </c>
      <c r="Q167" s="164">
        <v>0</v>
      </c>
      <c r="R167" s="164">
        <f>Q167*H167</f>
        <v>0</v>
      </c>
      <c r="S167" s="164">
        <v>0</v>
      </c>
      <c r="T167" s="165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6" t="s">
        <v>183</v>
      </c>
      <c r="AT167" s="166" t="s">
        <v>119</v>
      </c>
      <c r="AU167" s="166" t="s">
        <v>124</v>
      </c>
      <c r="AY167" s="14" t="s">
        <v>116</v>
      </c>
      <c r="BE167" s="167">
        <f>IF(N167="základná",J167,0)</f>
        <v>0</v>
      </c>
      <c r="BF167" s="167">
        <f>IF(N167="znížená",J167,0)</f>
        <v>0</v>
      </c>
      <c r="BG167" s="167">
        <f>IF(N167="zákl. prenesená",J167,0)</f>
        <v>0</v>
      </c>
      <c r="BH167" s="167">
        <f>IF(N167="zníž. prenesená",J167,0)</f>
        <v>0</v>
      </c>
      <c r="BI167" s="167">
        <f>IF(N167="nulová",J167,0)</f>
        <v>0</v>
      </c>
      <c r="BJ167" s="14" t="s">
        <v>124</v>
      </c>
      <c r="BK167" s="168">
        <f>ROUND(I167*H167,3)</f>
        <v>0</v>
      </c>
      <c r="BL167" s="14" t="s">
        <v>183</v>
      </c>
      <c r="BM167" s="166" t="s">
        <v>258</v>
      </c>
    </row>
    <row r="168" spans="1:65" s="2" customFormat="1" ht="16.5" customHeight="1">
      <c r="A168" s="29"/>
      <c r="B168" s="154"/>
      <c r="C168" s="155" t="s">
        <v>259</v>
      </c>
      <c r="D168" s="155" t="s">
        <v>119</v>
      </c>
      <c r="E168" s="156" t="s">
        <v>260</v>
      </c>
      <c r="F168" s="157" t="s">
        <v>261</v>
      </c>
      <c r="G168" s="158" t="s">
        <v>122</v>
      </c>
      <c r="H168" s="159">
        <v>446.81799999999998</v>
      </c>
      <c r="I168" s="160"/>
      <c r="J168" s="159">
        <f>ROUND(I168*H168,3)</f>
        <v>0</v>
      </c>
      <c r="K168" s="161"/>
      <c r="L168" s="30"/>
      <c r="M168" s="162" t="s">
        <v>1</v>
      </c>
      <c r="N168" s="163" t="s">
        <v>39</v>
      </c>
      <c r="O168" s="55"/>
      <c r="P168" s="164">
        <f>O168*H168</f>
        <v>0</v>
      </c>
      <c r="Q168" s="164">
        <v>1E-4</v>
      </c>
      <c r="R168" s="164">
        <f>Q168*H168</f>
        <v>4.4681800000000001E-2</v>
      </c>
      <c r="S168" s="164">
        <v>0</v>
      </c>
      <c r="T168" s="165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6" t="s">
        <v>183</v>
      </c>
      <c r="AT168" s="166" t="s">
        <v>119</v>
      </c>
      <c r="AU168" s="166" t="s">
        <v>124</v>
      </c>
      <c r="AY168" s="14" t="s">
        <v>116</v>
      </c>
      <c r="BE168" s="167">
        <f>IF(N168="základná",J168,0)</f>
        <v>0</v>
      </c>
      <c r="BF168" s="167">
        <f>IF(N168="znížená",J168,0)</f>
        <v>0</v>
      </c>
      <c r="BG168" s="167">
        <f>IF(N168="zákl. prenesená",J168,0)</f>
        <v>0</v>
      </c>
      <c r="BH168" s="167">
        <f>IF(N168="zníž. prenesená",J168,0)</f>
        <v>0</v>
      </c>
      <c r="BI168" s="167">
        <f>IF(N168="nulová",J168,0)</f>
        <v>0</v>
      </c>
      <c r="BJ168" s="14" t="s">
        <v>124</v>
      </c>
      <c r="BK168" s="168">
        <f>ROUND(I168*H168,3)</f>
        <v>0</v>
      </c>
      <c r="BL168" s="14" t="s">
        <v>183</v>
      </c>
      <c r="BM168" s="166" t="s">
        <v>262</v>
      </c>
    </row>
    <row r="169" spans="1:65" s="12" customFormat="1" ht="22.9" customHeight="1">
      <c r="B169" s="141"/>
      <c r="D169" s="142" t="s">
        <v>72</v>
      </c>
      <c r="E169" s="152" t="s">
        <v>263</v>
      </c>
      <c r="F169" s="152" t="s">
        <v>264</v>
      </c>
      <c r="I169" s="144"/>
      <c r="J169" s="153">
        <f>BK169</f>
        <v>0</v>
      </c>
      <c r="L169" s="141"/>
      <c r="M169" s="146"/>
      <c r="N169" s="147"/>
      <c r="O169" s="147"/>
      <c r="P169" s="148">
        <f>SUM(P170:P171)</f>
        <v>0</v>
      </c>
      <c r="Q169" s="147"/>
      <c r="R169" s="148">
        <f>SUM(R170:R171)</f>
        <v>1.755E-2</v>
      </c>
      <c r="S169" s="147"/>
      <c r="T169" s="149">
        <f>SUM(T170:T171)</f>
        <v>0</v>
      </c>
      <c r="AR169" s="142" t="s">
        <v>124</v>
      </c>
      <c r="AT169" s="150" t="s">
        <v>72</v>
      </c>
      <c r="AU169" s="150" t="s">
        <v>81</v>
      </c>
      <c r="AY169" s="142" t="s">
        <v>116</v>
      </c>
      <c r="BK169" s="151">
        <f>SUM(BK170:BK171)</f>
        <v>0</v>
      </c>
    </row>
    <row r="170" spans="1:65" s="2" customFormat="1" ht="16.5" customHeight="1">
      <c r="A170" s="29"/>
      <c r="B170" s="154"/>
      <c r="C170" s="155" t="s">
        <v>204</v>
      </c>
      <c r="D170" s="155" t="s">
        <v>119</v>
      </c>
      <c r="E170" s="156" t="s">
        <v>265</v>
      </c>
      <c r="F170" s="157" t="s">
        <v>266</v>
      </c>
      <c r="G170" s="158" t="s">
        <v>122</v>
      </c>
      <c r="H170" s="159">
        <v>45</v>
      </c>
      <c r="I170" s="160"/>
      <c r="J170" s="159">
        <f>ROUND(I170*H170,3)</f>
        <v>0</v>
      </c>
      <c r="K170" s="161"/>
      <c r="L170" s="30"/>
      <c r="M170" s="162" t="s">
        <v>1</v>
      </c>
      <c r="N170" s="163" t="s">
        <v>39</v>
      </c>
      <c r="O170" s="55"/>
      <c r="P170" s="164">
        <f>O170*H170</f>
        <v>0</v>
      </c>
      <c r="Q170" s="164">
        <v>3.8999999999999999E-4</v>
      </c>
      <c r="R170" s="164">
        <f>Q170*H170</f>
        <v>1.755E-2</v>
      </c>
      <c r="S170" s="164">
        <v>0</v>
      </c>
      <c r="T170" s="165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6" t="s">
        <v>183</v>
      </c>
      <c r="AT170" s="166" t="s">
        <v>119</v>
      </c>
      <c r="AU170" s="166" t="s">
        <v>124</v>
      </c>
      <c r="AY170" s="14" t="s">
        <v>116</v>
      </c>
      <c r="BE170" s="167">
        <f>IF(N170="základná",J170,0)</f>
        <v>0</v>
      </c>
      <c r="BF170" s="167">
        <f>IF(N170="znížená",J170,0)</f>
        <v>0</v>
      </c>
      <c r="BG170" s="167">
        <f>IF(N170="zákl. prenesená",J170,0)</f>
        <v>0</v>
      </c>
      <c r="BH170" s="167">
        <f>IF(N170="zníž. prenesená",J170,0)</f>
        <v>0</v>
      </c>
      <c r="BI170" s="167">
        <f>IF(N170="nulová",J170,0)</f>
        <v>0</v>
      </c>
      <c r="BJ170" s="14" t="s">
        <v>124</v>
      </c>
      <c r="BK170" s="168">
        <f>ROUND(I170*H170,3)</f>
        <v>0</v>
      </c>
      <c r="BL170" s="14" t="s">
        <v>183</v>
      </c>
      <c r="BM170" s="166" t="s">
        <v>267</v>
      </c>
    </row>
    <row r="171" spans="1:65" s="2" customFormat="1" ht="21.75" customHeight="1">
      <c r="A171" s="29"/>
      <c r="B171" s="154"/>
      <c r="C171" s="169" t="s">
        <v>268</v>
      </c>
      <c r="D171" s="169" t="s">
        <v>201</v>
      </c>
      <c r="E171" s="170" t="s">
        <v>269</v>
      </c>
      <c r="F171" s="171" t="s">
        <v>270</v>
      </c>
      <c r="G171" s="172" t="s">
        <v>122</v>
      </c>
      <c r="H171" s="173">
        <v>51.75</v>
      </c>
      <c r="I171" s="174"/>
      <c r="J171" s="173">
        <f>ROUND(I171*H171,3)</f>
        <v>0</v>
      </c>
      <c r="K171" s="175"/>
      <c r="L171" s="176"/>
      <c r="M171" s="179" t="s">
        <v>1</v>
      </c>
      <c r="N171" s="180" t="s">
        <v>39</v>
      </c>
      <c r="O171" s="181"/>
      <c r="P171" s="182">
        <f>O171*H171</f>
        <v>0</v>
      </c>
      <c r="Q171" s="182">
        <v>0</v>
      </c>
      <c r="R171" s="182">
        <f>Q171*H171</f>
        <v>0</v>
      </c>
      <c r="S171" s="182">
        <v>0</v>
      </c>
      <c r="T171" s="183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6" t="s">
        <v>204</v>
      </c>
      <c r="AT171" s="166" t="s">
        <v>201</v>
      </c>
      <c r="AU171" s="166" t="s">
        <v>124</v>
      </c>
      <c r="AY171" s="14" t="s">
        <v>116</v>
      </c>
      <c r="BE171" s="167">
        <f>IF(N171="základná",J171,0)</f>
        <v>0</v>
      </c>
      <c r="BF171" s="167">
        <f>IF(N171="znížená",J171,0)</f>
        <v>0</v>
      </c>
      <c r="BG171" s="167">
        <f>IF(N171="zákl. prenesená",J171,0)</f>
        <v>0</v>
      </c>
      <c r="BH171" s="167">
        <f>IF(N171="zníž. prenesená",J171,0)</f>
        <v>0</v>
      </c>
      <c r="BI171" s="167">
        <f>IF(N171="nulová",J171,0)</f>
        <v>0</v>
      </c>
      <c r="BJ171" s="14" t="s">
        <v>124</v>
      </c>
      <c r="BK171" s="168">
        <f>ROUND(I171*H171,3)</f>
        <v>0</v>
      </c>
      <c r="BL171" s="14" t="s">
        <v>183</v>
      </c>
      <c r="BM171" s="166" t="s">
        <v>271</v>
      </c>
    </row>
    <row r="172" spans="1:65" s="2" customFormat="1" ht="6.95" customHeight="1">
      <c r="A172" s="29"/>
      <c r="B172" s="44"/>
      <c r="C172" s="45"/>
      <c r="D172" s="45"/>
      <c r="E172" s="45"/>
      <c r="F172" s="45"/>
      <c r="G172" s="45"/>
      <c r="H172" s="45"/>
      <c r="I172" s="113"/>
      <c r="J172" s="45"/>
      <c r="K172" s="45"/>
      <c r="L172" s="30"/>
      <c r="M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</row>
  </sheetData>
  <autoFilter ref="C126:K171" xr:uid="{00000000-0009-0000-0000-000001000000}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Rekapitulácia stavby</vt:lpstr>
      <vt:lpstr>01 - Architektonicko stav...</vt:lpstr>
      <vt:lpstr>'01 - Architektonicko stav...'!Názvy_tlače</vt:lpstr>
      <vt:lpstr>'Rekapitulácia stavby'!Názvy_tlače</vt:lpstr>
      <vt:lpstr>'01 - Architektonicko stav...'!Oblasť_tlače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DESKTOP-C0EEPG5\Nada</dc:creator>
  <cp:lastModifiedBy>HP</cp:lastModifiedBy>
  <dcterms:created xsi:type="dcterms:W3CDTF">2020-05-18T08:26:30Z</dcterms:created>
  <dcterms:modified xsi:type="dcterms:W3CDTF">2020-06-09T16:40:16Z</dcterms:modified>
</cp:coreProperties>
</file>